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FIN\BaseSFIN\"/>
    </mc:Choice>
  </mc:AlternateContent>
  <xr:revisionPtr revIDLastSave="0" documentId="13_ncr:1_{210C46A9-C3B2-4D79-BBD5-747A407B917D}" xr6:coauthVersionLast="47" xr6:coauthVersionMax="47" xr10:uidLastSave="{00000000-0000-0000-0000-000000000000}"/>
  <bookViews>
    <workbookView xWindow="-120" yWindow="-120" windowWidth="29040" windowHeight="15720" xr2:uid="{CF1E47D7-6EF6-4B41-B9EA-5C28F2A819DF}"/>
  </bookViews>
  <sheets>
    <sheet name="Bonos tematicos M. Interno" sheetId="1" r:id="rId1"/>
  </sheets>
  <externalReferences>
    <externalReference r:id="rId2"/>
    <externalReference r:id="rId3"/>
  </externalReferences>
  <definedNames>
    <definedName name="_F" localSheetId="0">'[1]Subasta 3 años'!#REF!</definedName>
    <definedName name="_F">'[1]Subasta 3 años'!#REF!</definedName>
    <definedName name="_xlnm._FilterDatabase" localSheetId="0" hidden="1">'Bonos tematicos M. Interno'!$B$5:$P$23</definedName>
    <definedName name="_Order1" hidden="1">255</definedName>
    <definedName name="A" localSheetId="0">'[1]Subasta 3 años'!#REF!</definedName>
    <definedName name="A">'[1]Subasta 3 años'!#REF!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_xlnm.Print_Area" localSheetId="0">'Bonos tematicos M. Interno'!$B$1:$O$22</definedName>
    <definedName name="B" localSheetId="0">'[1]Subasta 3 años'!#REF!</definedName>
    <definedName name="B">'[1]Subasta 3 años'!#REF!</definedName>
    <definedName name="BASIS_EUR" localSheetId="0">#REF!</definedName>
    <definedName name="BASIS_EUR">#REF!</definedName>
    <definedName name="BASIS_JPY" localSheetId="0">#REF!</definedName>
    <definedName name="BASIS_JPY">#REF!</definedName>
    <definedName name="BLPH1" localSheetId="0" hidden="1">#REF!</definedName>
    <definedName name="BLPH1" hidden="1">#REF!</definedName>
    <definedName name="BLPH2" localSheetId="0" hidden="1">#REF!</definedName>
    <definedName name="BLPH2" hidden="1">#REF!</definedName>
    <definedName name="BLPH3" localSheetId="0" hidden="1">#REF!</definedName>
    <definedName name="BLPH3" hidden="1">#REF!</definedName>
    <definedName name="C_" localSheetId="0">'[1]Subasta 3 años'!#REF!</definedName>
    <definedName name="C_">'[1]Subasta 3 años'!#REF!</definedName>
    <definedName name="D" localSheetId="0">'[1]Subasta 3 años'!#REF!</definedName>
    <definedName name="D">'[1]Subasta 3 años'!#REF!</definedName>
    <definedName name="DOLARES">[2]Hoja1!$A$77</definedName>
    <definedName name="E" localSheetId="0">'[1]Subasta 3 años'!#REF!</definedName>
    <definedName name="E">'[1]Subasta 3 años'!#REF!</definedName>
    <definedName name="FD_EUR" localSheetId="0">#REF!</definedName>
    <definedName name="FD_EUR">#REF!</definedName>
    <definedName name="FD_JPY" localSheetId="0">#REF!</definedName>
    <definedName name="FD_JPY">#REF!</definedName>
    <definedName name="FD_USD" localSheetId="0">#REF!</definedName>
    <definedName name="FD_USD">#REF!</definedName>
    <definedName name="n" localSheetId="0">#REF!</definedName>
    <definedName name="n">#REF!</definedName>
    <definedName name="PESOS">[2]Hoja1!$A$1</definedName>
    <definedName name="PESOS___DOLARES">[2]Hoja1!$A$140</definedName>
    <definedName name="PESOS_DOLARES">[2]Hoja1!$A$1</definedName>
    <definedName name="PresentationNormalA4" localSheetId="0">#REF!</definedName>
    <definedName name="PresentationNormalA4">#REF!</definedName>
    <definedName name="PrimaAdj" localSheetId="0">'[1]Subasta 3 años'!#REF!</definedName>
    <definedName name="PrimaAdj">'[1]Subasta 3 años'!#REF!</definedName>
    <definedName name="rate" localSheetId="0">#REF!</definedName>
    <definedName name="rate">#REF!</definedName>
    <definedName name="SPOT_EUR" localSheetId="0">#REF!</definedName>
    <definedName name="SPOT_EUR">#REF!</definedName>
    <definedName name="SPOT_JPY" localSheetId="0">#REF!</definedName>
    <definedName name="SPOT_JPY">#REF!</definedName>
    <definedName name="TABLA_FWDS" localSheetId="0">#REF!</definedName>
    <definedName name="TABLA_FWDS">#REF!</definedName>
    <definedName name="TABLA_FWDS_COPIA" localSheetId="0">#REF!</definedName>
    <definedName name="TABLA_FWDS_COPIA">#REF!</definedName>
    <definedName name="TestAdd">"Test RefersTo1"</definedName>
    <definedName name="_xlnm.Print_Titles" localSheetId="0">'Bonos tematicos M. Interno'!$5:$5</definedName>
    <definedName name="VOL_EUR" localSheetId="0">#REF!</definedName>
    <definedName name="VOL_EUR">#REF!</definedName>
    <definedName name="VOL_JPY" localSheetId="0">#REF!</definedName>
    <definedName name="VOL_JP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" l="1"/>
  <c r="N16" i="1"/>
  <c r="N13" i="1"/>
  <c r="N10" i="1"/>
  <c r="M18" i="1" l="1"/>
  <c r="M15" i="1"/>
  <c r="M12" i="1"/>
  <c r="M9" i="1"/>
  <c r="M8" i="1"/>
  <c r="M7" i="1"/>
  <c r="L19" i="1" l="1"/>
  <c r="N18" i="1"/>
  <c r="L16" i="1"/>
  <c r="N15" i="1"/>
  <c r="N12" i="1"/>
  <c r="L10" i="1"/>
  <c r="L13" i="1" s="1"/>
  <c r="N9" i="1"/>
  <c r="N8" i="1"/>
  <c r="N7" i="1"/>
</calcChain>
</file>

<file path=xl/sharedStrings.xml><?xml version="1.0" encoding="utf-8"?>
<sst xmlns="http://schemas.openxmlformats.org/spreadsheetml/2006/main" count="64" uniqueCount="35">
  <si>
    <t>Ministerio de Hacienda y Crédito Público</t>
  </si>
  <si>
    <t>República de Colombia</t>
  </si>
  <si>
    <t xml:space="preserve"> Bonos Tematicos  Emitidos por la República de Colombia en el Mercado Interno</t>
  </si>
  <si>
    <t xml:space="preserve">Bono </t>
  </si>
  <si>
    <t>Tipo de Bono</t>
  </si>
  <si>
    <t>Fecha de Subasta</t>
  </si>
  <si>
    <t>Fecha Vencimiento</t>
  </si>
  <si>
    <t>**Precio</t>
  </si>
  <si>
    <t>Tasa</t>
  </si>
  <si>
    <t>Cupón</t>
  </si>
  <si>
    <t>Pagadero</t>
  </si>
  <si>
    <t>Moneda Original</t>
  </si>
  <si>
    <t>Estructura</t>
  </si>
  <si>
    <t>Monto Emitido 
(Moneda Original)</t>
  </si>
  <si>
    <t>**Monto Emitido
 (USD)</t>
  </si>
  <si>
    <t>Monto vigente (USD)</t>
  </si>
  <si>
    <t>Plazo (años)</t>
  </si>
  <si>
    <t>ISIN code</t>
  </si>
  <si>
    <t>Reporte de asociación</t>
  </si>
  <si>
    <t>TES Verde 7,000% 2031</t>
  </si>
  <si>
    <t>Verde</t>
  </si>
  <si>
    <t>Anual</t>
  </si>
  <si>
    <t>COP</t>
  </si>
  <si>
    <t>Bullet</t>
  </si>
  <si>
    <t>COL17CT03797</t>
  </si>
  <si>
    <t xml:space="preserve">Reporte de colocación y asociación y reporte de resultados e impacto </t>
  </si>
  <si>
    <t>COL17CT03798</t>
  </si>
  <si>
    <t>COL17CT03799</t>
  </si>
  <si>
    <t>COL17CT03800</t>
  </si>
  <si>
    <t>No disponible</t>
  </si>
  <si>
    <t xml:space="preserve">*La tabla presenta información de los bonos al momento de emisión. </t>
  </si>
  <si>
    <t>** Los precios mostrados se refieren al precio sucio, es decir al precio con los interéses acumulados.</t>
  </si>
  <si>
    <t xml:space="preserve"> </t>
  </si>
  <si>
    <t>Fecha de Corte: 19 de Diciembre 2024</t>
  </si>
  <si>
    <t>***Para la conversion de pesos a dólares, se hizo uso de una TRM de la fecha de la subasta del titulo.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</si>
</sst>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\ #,##0.00;[Red]\-&quot;$&quot;\ #,##0.00"/>
    <numFmt numFmtId="43" formatCode="_-* #,##0.00_-;\-* #,##0.00_-;_-* &quot;-&quot;??_-;_-@_-"/>
    <numFmt numFmtId="164" formatCode="[$-409]d\-mmm\-yy;@"/>
    <numFmt numFmtId="165" formatCode="[$-409]dd\-mmm\-yy;@"/>
    <numFmt numFmtId="166" formatCode="0.000%"/>
    <numFmt numFmtId="167" formatCode="0.000"/>
    <numFmt numFmtId="168" formatCode="#,##0.000"/>
  </numFmts>
  <fonts count="12">
    <font>
      <sz val="10"/>
      <name val="Arial"/>
      <family val="2"/>
    </font>
    <font>
      <sz val="10"/>
      <name val="Arial"/>
      <family val="2"/>
    </font>
    <font>
      <b/>
      <sz val="11"/>
      <color indexed="9"/>
      <name val="Arial "/>
    </font>
    <font>
      <sz val="11"/>
      <name val="Arial"/>
      <family val="2"/>
    </font>
    <font>
      <sz val="11"/>
      <name val="Arial "/>
    </font>
    <font>
      <b/>
      <sz val="11"/>
      <color indexed="8"/>
      <name val="Arial "/>
    </font>
    <font>
      <sz val="11"/>
      <color indexed="8"/>
      <name val="Arial 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  <font>
      <sz val="11"/>
      <color indexed="12"/>
      <name val="Arial "/>
    </font>
    <font>
      <b/>
      <sz val="11"/>
      <color indexed="12"/>
      <name val="Arial 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indexed="56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49" fontId="2" fillId="3" borderId="6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165" fontId="6" fillId="5" borderId="6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166" fontId="6" fillId="5" borderId="6" xfId="0" applyNumberFormat="1" applyFont="1" applyFill="1" applyBorder="1" applyAlignment="1">
      <alignment horizontal="center" vertical="center" wrapText="1"/>
    </xf>
    <xf numFmtId="10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66" fontId="4" fillId="0" borderId="6" xfId="1" applyNumberFormat="1" applyFont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 wrapText="1"/>
    </xf>
    <xf numFmtId="10" fontId="6" fillId="0" borderId="6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166" fontId="4" fillId="0" borderId="6" xfId="1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65" fontId="9" fillId="6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6" fillId="4" borderId="6" xfId="0" applyNumberFormat="1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166" fontId="6" fillId="4" borderId="6" xfId="0" applyNumberFormat="1" applyFont="1" applyFill="1" applyBorder="1" applyAlignment="1">
      <alignment horizontal="center" vertical="center" wrapText="1"/>
    </xf>
    <xf numFmtId="10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3" fontId="5" fillId="4" borderId="6" xfId="0" applyNumberFormat="1" applyFont="1" applyFill="1" applyBorder="1" applyAlignment="1">
      <alignment horizontal="center" vertical="center" wrapText="1"/>
    </xf>
    <xf numFmtId="8" fontId="5" fillId="0" borderId="6" xfId="0" applyNumberFormat="1" applyFont="1" applyBorder="1" applyAlignment="1">
      <alignment horizontal="center" vertical="center" wrapText="1"/>
    </xf>
    <xf numFmtId="3" fontId="6" fillId="4" borderId="6" xfId="0" applyNumberFormat="1" applyFont="1" applyFill="1" applyBorder="1" applyAlignment="1">
      <alignment horizontal="center" vertical="center" wrapText="1"/>
    </xf>
    <xf numFmtId="166" fontId="4" fillId="4" borderId="6" xfId="1" applyNumberFormat="1" applyFont="1" applyFill="1" applyBorder="1" applyAlignment="1">
      <alignment horizontal="center" vertical="center" wrapText="1"/>
    </xf>
    <xf numFmtId="0" fontId="6" fillId="7" borderId="0" xfId="0" applyFont="1" applyFill="1" applyAlignment="1">
      <alignment vertical="center" wrapText="1"/>
    </xf>
    <xf numFmtId="166" fontId="6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6" fontId="6" fillId="4" borderId="7" xfId="0" applyNumberFormat="1" applyFont="1" applyFill="1" applyBorder="1" applyAlignment="1">
      <alignment horizontal="center" vertical="center" wrapText="1"/>
    </xf>
    <xf numFmtId="3" fontId="10" fillId="7" borderId="0" xfId="0" applyNumberFormat="1" applyFont="1" applyFill="1" applyAlignment="1">
      <alignment horizontal="center" vertical="center" wrapText="1"/>
    </xf>
    <xf numFmtId="3" fontId="4" fillId="7" borderId="0" xfId="0" applyNumberFormat="1" applyFont="1" applyFill="1" applyAlignment="1">
      <alignment horizontal="center" vertical="center" wrapText="1"/>
    </xf>
    <xf numFmtId="168" fontId="10" fillId="7" borderId="0" xfId="0" applyNumberFormat="1" applyFont="1" applyFill="1" applyAlignment="1">
      <alignment horizontal="center" vertical="center" wrapText="1"/>
    </xf>
    <xf numFmtId="166" fontId="10" fillId="7" borderId="0" xfId="0" applyNumberFormat="1" applyFont="1" applyFill="1" applyAlignment="1">
      <alignment horizontal="center" vertical="center" wrapText="1"/>
    </xf>
    <xf numFmtId="0" fontId="6" fillId="8" borderId="11" xfId="0" applyFont="1" applyFill="1" applyBorder="1" applyAlignment="1">
      <alignment vertical="center" wrapText="1"/>
    </xf>
    <xf numFmtId="166" fontId="10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0" fontId="10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center" vertical="center" wrapText="1"/>
    </xf>
    <xf numFmtId="3" fontId="10" fillId="8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7" fontId="7" fillId="4" borderId="6" xfId="0" applyNumberFormat="1" applyFont="1" applyFill="1" applyBorder="1" applyAlignment="1">
      <alignment horizontal="center" vertical="center" wrapText="1"/>
    </xf>
    <xf numFmtId="43" fontId="3" fillId="0" borderId="0" xfId="3" applyFont="1"/>
    <xf numFmtId="0" fontId="4" fillId="7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0" borderId="8" xfId="2" applyBorder="1" applyAlignment="1">
      <alignment horizontal="center" vertical="center" wrapText="1"/>
    </xf>
    <xf numFmtId="0" fontId="8" fillId="0" borderId="9" xfId="2" applyBorder="1" applyAlignment="1">
      <alignment horizontal="center" vertical="center" wrapText="1"/>
    </xf>
    <xf numFmtId="0" fontId="8" fillId="0" borderId="10" xfId="2" applyBorder="1" applyAlignment="1">
      <alignment horizontal="center" vertical="center" wrapText="1"/>
    </xf>
    <xf numFmtId="43" fontId="6" fillId="0" borderId="6" xfId="3" applyFont="1" applyBorder="1" applyAlignment="1">
      <alignment horizontal="center" vertical="center" wrapText="1"/>
    </xf>
  </cellXfs>
  <cellStyles count="4">
    <cellStyle name="Hipervínculo" xfId="2" builtinId="8"/>
    <cellStyle name="Millares" xfId="3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ejandro\AGL\VaR%20TES\BM%20-%20SSB%20-%20MHCP\subasta%203%20a&#241;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2003\Libro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 años"/>
      <sheetName val="Subasta 3 años"/>
      <sheetName val="perfil 3años"/>
      <sheetName val="graf Perfil 3 año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Libro2"/>
      <sheetName val="NOTAS-09-11"/>
      <sheetName val="#¡REF"/>
    </sheetNames>
    <sheetDataSet>
      <sheetData sheetId="0">
        <row r="1">
          <cell r="A1" t="str">
            <v>control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rc.gov.co/webcenter/ShowProperty?nodeId=%2FConexionContent%2FWCC_CLUSTER-215132%2F%2FidcPrimaryFile&amp;revision=latestrelea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AAEF-0E1A-4DA4-9041-452077F5FF8B}">
  <sheetPr>
    <pageSetUpPr fitToPage="1"/>
  </sheetPr>
  <dimension ref="A1:S534"/>
  <sheetViews>
    <sheetView showGridLines="0" tabSelected="1" zoomScaleNormal="100" zoomScaleSheetLayoutView="100" workbookViewId="0">
      <selection activeCell="M23" sqref="M23"/>
    </sheetView>
  </sheetViews>
  <sheetFormatPr baseColWidth="10" defaultColWidth="11.42578125" defaultRowHeight="14.25"/>
  <cols>
    <col min="1" max="1" width="3.140625" style="56" customWidth="1"/>
    <col min="2" max="2" width="28.140625" style="57" customWidth="1"/>
    <col min="3" max="3" width="13.140625" style="57" customWidth="1"/>
    <col min="4" max="4" width="14.140625" style="58" customWidth="1"/>
    <col min="5" max="5" width="16.140625" style="59" customWidth="1"/>
    <col min="6" max="6" width="12.140625" style="59" customWidth="1"/>
    <col min="7" max="7" width="12.85546875" style="56" bestFit="1" customWidth="1"/>
    <col min="8" max="8" width="13.140625" style="55" bestFit="1" customWidth="1"/>
    <col min="9" max="9" width="13.7109375" style="60" customWidth="1"/>
    <col min="10" max="10" width="14.42578125" style="57" bestFit="1" customWidth="1"/>
    <col min="11" max="11" width="17" style="57" customWidth="1"/>
    <col min="12" max="12" width="22.42578125" style="61" customWidth="1"/>
    <col min="13" max="13" width="20.28515625" style="62" bestFit="1" customWidth="1"/>
    <col min="14" max="14" width="14.140625" style="63" customWidth="1"/>
    <col min="15" max="15" width="10.85546875" style="55" customWidth="1"/>
    <col min="16" max="16" width="21.42578125" style="61" hidden="1" customWidth="1"/>
    <col min="17" max="17" width="22.140625" style="3" customWidth="1"/>
    <col min="18" max="18" width="24.7109375" style="3" customWidth="1"/>
    <col min="19" max="19" width="22.7109375" style="3" bestFit="1" customWidth="1"/>
    <col min="20" max="16384" width="11.42578125" style="3"/>
  </cols>
  <sheetData>
    <row r="1" spans="1:19" ht="15" customHeight="1">
      <c r="A1" s="1"/>
      <c r="B1" s="72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2"/>
    </row>
    <row r="2" spans="1:19" ht="21" customHeight="1">
      <c r="A2" s="1"/>
      <c r="B2" s="74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2"/>
    </row>
    <row r="3" spans="1:19" ht="18.75" customHeight="1">
      <c r="A3" s="1"/>
      <c r="B3" s="74" t="s">
        <v>2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2"/>
    </row>
    <row r="4" spans="1:19" ht="18.75" customHeight="1">
      <c r="A4" s="1"/>
      <c r="B4" s="76" t="s">
        <v>33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2"/>
    </row>
    <row r="5" spans="1:19" ht="48.75" customHeight="1">
      <c r="A5" s="1"/>
      <c r="B5" s="4" t="s">
        <v>3</v>
      </c>
      <c r="C5" s="5" t="s">
        <v>4</v>
      </c>
      <c r="D5" s="4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6" t="s">
        <v>18</v>
      </c>
    </row>
    <row r="6" spans="1:19" ht="15">
      <c r="A6" s="7"/>
      <c r="B6" s="8">
        <v>2021</v>
      </c>
      <c r="C6" s="8"/>
      <c r="D6" s="9"/>
      <c r="E6" s="10"/>
      <c r="F6" s="10"/>
      <c r="G6" s="11"/>
      <c r="H6" s="12"/>
      <c r="I6" s="13"/>
      <c r="J6" s="14"/>
      <c r="K6" s="14"/>
      <c r="L6" s="15"/>
      <c r="M6" s="15"/>
      <c r="N6" s="15"/>
      <c r="O6" s="16"/>
      <c r="P6" s="14"/>
      <c r="Q6" s="14"/>
      <c r="R6" s="17"/>
    </row>
    <row r="7" spans="1:19" ht="15" customHeight="1">
      <c r="A7" s="7"/>
      <c r="B7" s="18" t="s">
        <v>19</v>
      </c>
      <c r="C7" s="18" t="s">
        <v>20</v>
      </c>
      <c r="D7" s="19">
        <v>44468</v>
      </c>
      <c r="E7" s="20">
        <v>47933</v>
      </c>
      <c r="F7" s="21">
        <v>99.850999999999999</v>
      </c>
      <c r="G7" s="22">
        <v>7.5560000000000002E-2</v>
      </c>
      <c r="H7" s="23">
        <v>7.0000000000000007E-2</v>
      </c>
      <c r="I7" s="24" t="s">
        <v>21</v>
      </c>
      <c r="J7" s="18" t="s">
        <v>22</v>
      </c>
      <c r="K7" s="18" t="s">
        <v>23</v>
      </c>
      <c r="L7" s="81">
        <v>751119000000</v>
      </c>
      <c r="M7" s="26">
        <f>+L7/3841.94</f>
        <v>195505135.42637312</v>
      </c>
      <c r="N7" s="26">
        <f>+M7</f>
        <v>195505135.42637312</v>
      </c>
      <c r="O7" s="27">
        <v>10</v>
      </c>
      <c r="P7" s="18" t="s">
        <v>24</v>
      </c>
      <c r="Q7" s="78" t="s">
        <v>25</v>
      </c>
      <c r="R7" s="17"/>
    </row>
    <row r="8" spans="1:19" ht="15" customHeight="1">
      <c r="A8" s="7"/>
      <c r="B8" s="28" t="s">
        <v>19</v>
      </c>
      <c r="C8" s="18" t="s">
        <v>20</v>
      </c>
      <c r="D8" s="19">
        <v>44477</v>
      </c>
      <c r="E8" s="20">
        <v>47933</v>
      </c>
      <c r="F8" s="29">
        <v>100.03</v>
      </c>
      <c r="G8" s="30">
        <v>7.5560000000000002E-2</v>
      </c>
      <c r="H8" s="23">
        <v>7.0000000000000007E-2</v>
      </c>
      <c r="I8" s="24" t="s">
        <v>21</v>
      </c>
      <c r="J8" s="18" t="s">
        <v>22</v>
      </c>
      <c r="K8" s="18" t="s">
        <v>23</v>
      </c>
      <c r="L8" s="81">
        <v>85500000000</v>
      </c>
      <c r="M8" s="26">
        <f>+L8/3772.44</f>
        <v>22664376.371791203</v>
      </c>
      <c r="N8" s="26">
        <f t="shared" ref="N8:N9" si="0">+M8</f>
        <v>22664376.371791203</v>
      </c>
      <c r="O8" s="27">
        <v>10</v>
      </c>
      <c r="P8" s="18" t="s">
        <v>26</v>
      </c>
      <c r="Q8" s="79"/>
      <c r="R8" s="17"/>
    </row>
    <row r="9" spans="1:19" ht="15" customHeight="1">
      <c r="A9" s="7"/>
      <c r="B9" s="18" t="s">
        <v>19</v>
      </c>
      <c r="C9" s="18" t="s">
        <v>20</v>
      </c>
      <c r="D9" s="19">
        <v>44496</v>
      </c>
      <c r="E9" s="20">
        <v>47933</v>
      </c>
      <c r="F9" s="31">
        <v>98.379000000000005</v>
      </c>
      <c r="G9" s="30">
        <v>7.8770000000000007E-2</v>
      </c>
      <c r="H9" s="23">
        <v>7.0000000000000007E-2</v>
      </c>
      <c r="I9" s="24" t="s">
        <v>21</v>
      </c>
      <c r="J9" s="18" t="s">
        <v>22</v>
      </c>
      <c r="K9" s="18" t="s">
        <v>23</v>
      </c>
      <c r="L9" s="81">
        <v>660710100000</v>
      </c>
      <c r="M9" s="26">
        <f>+L9/3774.46</f>
        <v>175047582.96551031</v>
      </c>
      <c r="N9" s="26">
        <f t="shared" si="0"/>
        <v>175047582.96551031</v>
      </c>
      <c r="O9" s="27">
        <v>10</v>
      </c>
      <c r="P9" s="18" t="s">
        <v>27</v>
      </c>
      <c r="Q9" s="80"/>
      <c r="R9" s="17"/>
    </row>
    <row r="10" spans="1:19" ht="15" customHeight="1">
      <c r="A10" s="7"/>
      <c r="B10" s="18"/>
      <c r="C10" s="18"/>
      <c r="D10" s="19"/>
      <c r="E10" s="20"/>
      <c r="F10" s="32"/>
      <c r="G10" s="22"/>
      <c r="H10" s="23"/>
      <c r="I10" s="24"/>
      <c r="J10" s="18"/>
      <c r="K10" s="18"/>
      <c r="L10" s="33">
        <f>+SUM(L7:L9)</f>
        <v>1497329100000</v>
      </c>
      <c r="M10" s="26"/>
      <c r="N10" s="33">
        <f>+SUM(N7:N9)</f>
        <v>393217094.76367462</v>
      </c>
      <c r="O10" s="27"/>
      <c r="P10" s="18"/>
      <c r="Q10" s="18"/>
      <c r="R10" s="17"/>
    </row>
    <row r="11" spans="1:19" ht="15" customHeight="1">
      <c r="A11" s="7"/>
      <c r="B11" s="8">
        <v>2022</v>
      </c>
      <c r="C11" s="8"/>
      <c r="D11" s="9"/>
      <c r="E11" s="10"/>
      <c r="F11" s="34"/>
      <c r="G11" s="11"/>
      <c r="H11" s="12"/>
      <c r="I11" s="13"/>
      <c r="J11" s="14"/>
      <c r="K11" s="14"/>
      <c r="L11" s="15"/>
      <c r="M11" s="15"/>
      <c r="N11" s="15"/>
      <c r="O11" s="16"/>
      <c r="P11" s="14"/>
      <c r="Q11" s="14"/>
      <c r="R11" s="17"/>
    </row>
    <row r="12" spans="1:19">
      <c r="A12" s="7"/>
      <c r="B12" s="28" t="s">
        <v>19</v>
      </c>
      <c r="C12" s="18" t="s">
        <v>20</v>
      </c>
      <c r="D12" s="19">
        <v>44741</v>
      </c>
      <c r="E12" s="20">
        <v>47933</v>
      </c>
      <c r="F12" s="31">
        <v>77.531999999999996</v>
      </c>
      <c r="G12" s="22">
        <v>0.11545</v>
      </c>
      <c r="H12" s="23">
        <v>7.0000000000000007E-2</v>
      </c>
      <c r="I12" s="24" t="s">
        <v>21</v>
      </c>
      <c r="J12" s="18" t="s">
        <v>22</v>
      </c>
      <c r="K12" s="18" t="s">
        <v>23</v>
      </c>
      <c r="L12" s="25">
        <v>644895000000</v>
      </c>
      <c r="M12" s="26">
        <f>+L12/4089.72</f>
        <v>157686834.30650508</v>
      </c>
      <c r="N12" s="26">
        <f t="shared" ref="N12" si="1">+M12</f>
        <v>157686834.30650508</v>
      </c>
      <c r="O12" s="27">
        <v>10</v>
      </c>
      <c r="P12" s="18" t="s">
        <v>28</v>
      </c>
      <c r="Q12" s="27" t="s">
        <v>29</v>
      </c>
      <c r="R12" s="17"/>
    </row>
    <row r="13" spans="1:19" ht="15">
      <c r="A13" s="7"/>
      <c r="B13" s="35"/>
      <c r="C13" s="35"/>
      <c r="D13" s="36"/>
      <c r="E13" s="37"/>
      <c r="F13" s="37"/>
      <c r="G13" s="38"/>
      <c r="H13" s="39"/>
      <c r="I13" s="40"/>
      <c r="J13" s="41"/>
      <c r="K13" s="41"/>
      <c r="L13" s="42">
        <f>+L12+L10</f>
        <v>2142224100000</v>
      </c>
      <c r="M13" s="43"/>
      <c r="N13" s="42">
        <f>+N12+N10</f>
        <v>550903929.0701797</v>
      </c>
      <c r="O13" s="44"/>
      <c r="P13" s="41"/>
      <c r="Q13" s="41"/>
      <c r="R13" s="17"/>
    </row>
    <row r="14" spans="1:19" ht="15">
      <c r="A14" s="7"/>
      <c r="B14" s="8">
        <v>2023</v>
      </c>
      <c r="C14" s="8"/>
      <c r="D14" s="9"/>
      <c r="E14" s="10"/>
      <c r="F14" s="34"/>
      <c r="G14" s="11"/>
      <c r="H14" s="12"/>
      <c r="I14" s="13"/>
      <c r="J14" s="14"/>
      <c r="K14" s="14"/>
      <c r="L14" s="15"/>
      <c r="M14" s="15"/>
      <c r="N14" s="15"/>
      <c r="O14" s="16"/>
      <c r="P14" s="14"/>
      <c r="Q14" s="14"/>
      <c r="R14" s="17"/>
    </row>
    <row r="15" spans="1:19">
      <c r="A15" s="7"/>
      <c r="B15" s="28" t="s">
        <v>19</v>
      </c>
      <c r="C15" s="18" t="s">
        <v>20</v>
      </c>
      <c r="D15" s="19">
        <v>45274</v>
      </c>
      <c r="E15" s="20">
        <v>47933</v>
      </c>
      <c r="F15" s="21">
        <v>89.700999999999993</v>
      </c>
      <c r="G15" s="45">
        <v>0.10059</v>
      </c>
      <c r="H15" s="23">
        <v>7.0000000000000007E-2</v>
      </c>
      <c r="I15" s="24" t="s">
        <v>21</v>
      </c>
      <c r="J15" s="18" t="s">
        <v>22</v>
      </c>
      <c r="K15" s="18" t="s">
        <v>23</v>
      </c>
      <c r="L15" s="25">
        <v>1086944300000</v>
      </c>
      <c r="M15" s="26">
        <f>+L15/3999.43</f>
        <v>271774802.90941459</v>
      </c>
      <c r="N15" s="26">
        <f t="shared" ref="N15" si="2">+M15</f>
        <v>271774802.90941459</v>
      </c>
      <c r="O15" s="27">
        <v>10</v>
      </c>
      <c r="P15" s="18" t="s">
        <v>28</v>
      </c>
      <c r="Q15" s="27" t="s">
        <v>29</v>
      </c>
      <c r="R15" s="17"/>
      <c r="S15" s="69"/>
    </row>
    <row r="16" spans="1:19" ht="15">
      <c r="A16" s="7"/>
      <c r="B16" s="28"/>
      <c r="C16" s="18"/>
      <c r="D16" s="19"/>
      <c r="E16" s="20"/>
      <c r="F16" s="21"/>
      <c r="G16" s="22"/>
      <c r="H16" s="23"/>
      <c r="I16" s="24"/>
      <c r="J16" s="18"/>
      <c r="K16" s="18"/>
      <c r="L16" s="33">
        <f>+L15+L12+L9+L8+L7</f>
        <v>3229168400000</v>
      </c>
      <c r="M16" s="26"/>
      <c r="N16" s="33">
        <f>+N15+N12+N9+N8+N7</f>
        <v>822678731.97959435</v>
      </c>
      <c r="O16" s="27"/>
      <c r="P16" s="18"/>
      <c r="Q16" s="27"/>
      <c r="R16" s="17"/>
    </row>
    <row r="17" spans="1:18" ht="15">
      <c r="A17" s="7"/>
      <c r="B17" s="8">
        <v>2024</v>
      </c>
      <c r="C17" s="8"/>
      <c r="D17" s="9"/>
      <c r="E17" s="10"/>
      <c r="F17" s="34"/>
      <c r="G17" s="11"/>
      <c r="H17" s="12"/>
      <c r="I17" s="13"/>
      <c r="J17" s="14"/>
      <c r="K17" s="14"/>
      <c r="L17" s="15"/>
      <c r="M17" s="15"/>
      <c r="N17" s="15"/>
      <c r="O17" s="16"/>
      <c r="P17" s="14"/>
      <c r="Q17" s="14"/>
      <c r="R17" s="17"/>
    </row>
    <row r="18" spans="1:18">
      <c r="A18" s="7"/>
      <c r="B18" s="28" t="s">
        <v>19</v>
      </c>
      <c r="C18" s="18" t="s">
        <v>20</v>
      </c>
      <c r="D18" s="19">
        <v>45630</v>
      </c>
      <c r="E18" s="20">
        <v>47933</v>
      </c>
      <c r="F18" s="68">
        <v>88.41</v>
      </c>
      <c r="G18" s="45">
        <v>0.107</v>
      </c>
      <c r="H18" s="23">
        <v>7.0000000000000007E-2</v>
      </c>
      <c r="I18" s="24" t="s">
        <v>21</v>
      </c>
      <c r="J18" s="18" t="s">
        <v>22</v>
      </c>
      <c r="K18" s="18" t="s">
        <v>23</v>
      </c>
      <c r="L18" s="25">
        <v>1048801000000</v>
      </c>
      <c r="M18" s="26">
        <f>+L18/4443.53</f>
        <v>236028787.92311519</v>
      </c>
      <c r="N18" s="26">
        <f t="shared" ref="N18" si="3">+M18</f>
        <v>236028787.92311519</v>
      </c>
      <c r="O18" s="27">
        <v>10</v>
      </c>
      <c r="P18" s="18" t="s">
        <v>28</v>
      </c>
      <c r="Q18" s="27" t="s">
        <v>29</v>
      </c>
      <c r="R18" s="17"/>
    </row>
    <row r="19" spans="1:18" ht="15">
      <c r="A19" s="7"/>
      <c r="B19" s="28"/>
      <c r="C19" s="18"/>
      <c r="D19" s="19"/>
      <c r="E19" s="20"/>
      <c r="F19" s="21"/>
      <c r="G19" s="22"/>
      <c r="H19" s="23"/>
      <c r="I19" s="24"/>
      <c r="J19" s="18"/>
      <c r="K19" s="18"/>
      <c r="L19" s="33">
        <f>+L15+L12+L9+L8+L7+L18</f>
        <v>4277969400000</v>
      </c>
      <c r="M19" s="26"/>
      <c r="N19" s="33">
        <f>+N15+N12+N9+N8+N7+N18</f>
        <v>1058707519.9027095</v>
      </c>
      <c r="O19" s="27"/>
      <c r="P19" s="18"/>
      <c r="Q19" s="27"/>
      <c r="R19" s="17"/>
    </row>
    <row r="20" spans="1:18" ht="15" customHeight="1">
      <c r="A20" s="7"/>
      <c r="B20" s="71" t="s">
        <v>30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46"/>
      <c r="O20" s="46"/>
      <c r="P20" s="47"/>
      <c r="Q20" s="46"/>
      <c r="R20" s="48"/>
    </row>
    <row r="21" spans="1:18" ht="15" customHeight="1">
      <c r="A21" s="7"/>
      <c r="B21" s="70" t="s">
        <v>31</v>
      </c>
      <c r="C21" s="70"/>
      <c r="D21" s="70"/>
      <c r="E21" s="70"/>
      <c r="F21" s="70"/>
      <c r="G21" s="70"/>
      <c r="H21" s="70"/>
      <c r="I21" s="70"/>
      <c r="J21" s="70"/>
      <c r="K21" s="70"/>
      <c r="L21" s="46"/>
      <c r="M21" s="46"/>
      <c r="N21" s="46"/>
      <c r="O21" s="46"/>
      <c r="P21" s="49"/>
      <c r="Q21" s="46"/>
      <c r="R21" s="48"/>
    </row>
    <row r="22" spans="1:18" ht="15" customHeight="1">
      <c r="A22" s="7"/>
      <c r="B22" s="71" t="s">
        <v>34</v>
      </c>
      <c r="C22" s="71"/>
      <c r="D22" s="71"/>
      <c r="E22" s="71"/>
      <c r="F22" s="71"/>
      <c r="G22" s="71"/>
      <c r="H22" s="71"/>
      <c r="I22" s="71"/>
      <c r="J22" s="71"/>
      <c r="K22" s="71"/>
      <c r="L22" s="50"/>
      <c r="M22" s="51"/>
      <c r="N22" s="52" t="s">
        <v>32</v>
      </c>
      <c r="O22" s="53"/>
      <c r="P22" s="54"/>
      <c r="Q22" s="53"/>
      <c r="R22" s="55"/>
    </row>
    <row r="23" spans="1:18" ht="15" customHeight="1">
      <c r="P23" s="54"/>
    </row>
    <row r="24" spans="1:18" ht="15" customHeight="1">
      <c r="P24" s="64"/>
    </row>
    <row r="25" spans="1:18" ht="15" customHeight="1"/>
    <row r="26" spans="1:18" ht="15" customHeight="1"/>
    <row r="27" spans="1:18" ht="15" customHeight="1"/>
    <row r="28" spans="1:18" ht="15" customHeight="1"/>
    <row r="29" spans="1:18" ht="15" customHeight="1"/>
    <row r="30" spans="1:18" ht="15" customHeight="1"/>
    <row r="31" spans="1:18" ht="15" customHeight="1"/>
    <row r="32" spans="1:1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3" ht="14.25" customHeight="1"/>
    <row r="124" ht="15" customHeight="1"/>
    <row r="125" ht="13.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3.5" customHeight="1"/>
    <row r="149" spans="1:1" ht="15">
      <c r="A149" s="65"/>
    </row>
    <row r="151" spans="1:1" ht="15.75" customHeight="1"/>
    <row r="161" spans="1:1" ht="15">
      <c r="A161" s="66"/>
    </row>
    <row r="162" spans="1:1">
      <c r="A162" s="17"/>
    </row>
    <row r="163" spans="1:1">
      <c r="A163" s="17"/>
    </row>
    <row r="164" spans="1:1">
      <c r="A164" s="17"/>
    </row>
    <row r="169" spans="1:1">
      <c r="A169" s="67"/>
    </row>
    <row r="178" ht="15" customHeight="1"/>
    <row r="179" ht="14.2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47.25" customHeight="1"/>
    <row r="231" ht="25.5" customHeight="1"/>
    <row r="232" ht="15" customHeight="1"/>
    <row r="233" ht="1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  <row r="347" ht="12.95" customHeight="1"/>
    <row r="348" ht="12.95" customHeight="1"/>
    <row r="349" ht="12.95" customHeight="1"/>
    <row r="350" ht="12.95" customHeight="1"/>
    <row r="351" ht="12.95" customHeight="1"/>
    <row r="352" ht="12.95" customHeight="1"/>
    <row r="353" ht="12.95" customHeight="1"/>
    <row r="354" ht="12.95" customHeight="1"/>
    <row r="355" ht="12.95" customHeight="1"/>
    <row r="356" ht="12.95" customHeight="1"/>
    <row r="357" ht="12.95" customHeight="1"/>
    <row r="358" ht="12.95" customHeight="1"/>
    <row r="359" ht="12.95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.95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.95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.95" customHeight="1"/>
    <row r="385" ht="12.95" customHeight="1"/>
    <row r="386" ht="12.95" customHeight="1"/>
    <row r="387" ht="12.95" customHeight="1"/>
    <row r="388" ht="12.95" customHeight="1"/>
    <row r="389" ht="12.95" customHeight="1"/>
    <row r="390" ht="12.95" customHeight="1"/>
    <row r="391" ht="12.95" customHeight="1"/>
    <row r="392" ht="12.95" customHeight="1"/>
    <row r="393" ht="12.95" customHeight="1"/>
    <row r="394" ht="12.95" customHeight="1"/>
    <row r="395" ht="12.95" customHeight="1"/>
    <row r="396" ht="12.95" customHeight="1"/>
    <row r="397" ht="12.95" customHeight="1"/>
    <row r="398" ht="12.95" customHeight="1"/>
    <row r="399" ht="12.95" customHeight="1"/>
    <row r="400" ht="12.95" customHeight="1"/>
    <row r="401" ht="12.95" customHeight="1"/>
    <row r="402" ht="12.95" customHeight="1"/>
    <row r="403" ht="12.95" customHeight="1"/>
    <row r="404" ht="12.95" customHeight="1"/>
    <row r="405" ht="12.95" customHeight="1"/>
    <row r="406" ht="12.95" customHeight="1"/>
    <row r="407" ht="12.95" customHeight="1"/>
    <row r="408" ht="12.95" customHeight="1"/>
    <row r="409" ht="12.95" customHeight="1"/>
    <row r="410" ht="12.95" customHeight="1"/>
    <row r="411" ht="12.95" customHeight="1"/>
    <row r="412" ht="12.95" customHeight="1"/>
    <row r="413" ht="12.95" customHeight="1"/>
    <row r="414" ht="12.95" customHeight="1"/>
    <row r="415" ht="12.95" customHeight="1"/>
    <row r="416" ht="12.95" customHeight="1"/>
    <row r="417" ht="12.95" customHeight="1"/>
    <row r="418" ht="12.95" customHeight="1"/>
    <row r="419" ht="12.95" customHeight="1"/>
    <row r="420" ht="12.95" customHeight="1"/>
    <row r="421" ht="12.95" customHeight="1"/>
    <row r="422" ht="12.95" customHeight="1"/>
    <row r="423" ht="12.95" customHeight="1"/>
    <row r="424" ht="12.95" customHeight="1"/>
    <row r="425" ht="12.95" customHeight="1"/>
    <row r="426" ht="12.95" customHeight="1"/>
    <row r="427" ht="12.95" customHeight="1"/>
    <row r="428" ht="12.95" customHeight="1"/>
    <row r="429" ht="12.95" customHeight="1"/>
    <row r="430" ht="12.95" customHeight="1"/>
    <row r="431" ht="12.95" customHeight="1"/>
    <row r="432" ht="12.95" customHeight="1"/>
    <row r="433" ht="12.95" customHeight="1"/>
    <row r="434" ht="12.95" customHeight="1"/>
    <row r="435" ht="12.95" customHeight="1"/>
    <row r="436" ht="12.95" customHeight="1"/>
    <row r="437" ht="12.95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.95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.95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.95" customHeight="1"/>
    <row r="463" ht="12.95" customHeight="1"/>
    <row r="464" ht="12.95" customHeight="1"/>
    <row r="465" ht="12.95" customHeight="1"/>
    <row r="466" ht="12.95" customHeight="1"/>
    <row r="467" ht="12.95" customHeight="1"/>
    <row r="468" ht="12.95" customHeight="1"/>
    <row r="469" ht="12.95" customHeight="1"/>
    <row r="470" ht="12.95" customHeight="1"/>
    <row r="471" ht="12.95" customHeight="1"/>
    <row r="472" ht="12.95" customHeight="1"/>
    <row r="473" ht="12.95" customHeight="1"/>
    <row r="474" ht="12.95" customHeight="1"/>
    <row r="475" ht="12.95" customHeight="1"/>
    <row r="476" ht="12.95" customHeight="1"/>
    <row r="477" ht="12.95" customHeight="1"/>
    <row r="478" ht="12.95" customHeight="1"/>
    <row r="479" ht="12.95" customHeight="1"/>
    <row r="480" ht="12.95" customHeight="1"/>
    <row r="481" ht="12.95" customHeight="1"/>
    <row r="482" ht="12.95" customHeight="1"/>
    <row r="483" ht="12.95" customHeight="1"/>
    <row r="484" ht="12.95" customHeight="1"/>
    <row r="485" ht="12.95" customHeight="1"/>
    <row r="486" ht="12.95" customHeight="1"/>
    <row r="487" ht="12.95" customHeight="1"/>
    <row r="488" ht="12.95" customHeight="1"/>
    <row r="489" ht="12.95" customHeight="1"/>
    <row r="490" ht="12.95" customHeight="1"/>
    <row r="491" ht="12.95" customHeight="1"/>
    <row r="492" ht="12.95" customHeight="1"/>
    <row r="493" ht="12.95" customHeight="1"/>
    <row r="494" ht="12.95" customHeight="1"/>
    <row r="495" ht="12.95" customHeight="1"/>
    <row r="496" ht="12.95" customHeight="1"/>
    <row r="497" ht="12.95" customHeight="1"/>
    <row r="498" ht="12.95" customHeight="1"/>
    <row r="499" ht="12.95" customHeight="1"/>
    <row r="500" ht="12.95" customHeight="1"/>
    <row r="501" ht="12.95" customHeight="1"/>
    <row r="502" ht="12.95" customHeight="1"/>
    <row r="503" ht="12.95" customHeight="1"/>
    <row r="504" ht="12.95" customHeight="1"/>
    <row r="505" ht="12.95" customHeight="1"/>
    <row r="506" ht="12.95" customHeight="1"/>
    <row r="507" ht="12.95" customHeight="1"/>
    <row r="508" ht="12.95" customHeight="1"/>
    <row r="509" ht="12.95" customHeight="1"/>
    <row r="510" ht="12.95" customHeight="1"/>
    <row r="511" ht="12.95" customHeight="1"/>
    <row r="512" ht="12.95" customHeight="1"/>
    <row r="513" ht="12.95" customHeight="1"/>
    <row r="514" ht="12.95" customHeight="1"/>
    <row r="515" ht="12.95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.95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.95" customHeight="1"/>
    <row r="533" ht="12.95" customHeight="1"/>
    <row r="534" ht="12.95" customHeight="1"/>
  </sheetData>
  <mergeCells count="8">
    <mergeCell ref="B21:K21"/>
    <mergeCell ref="B22:K22"/>
    <mergeCell ref="B1:Q1"/>
    <mergeCell ref="B2:Q2"/>
    <mergeCell ref="B3:Q3"/>
    <mergeCell ref="B4:Q4"/>
    <mergeCell ref="Q7:Q9"/>
    <mergeCell ref="B20:M20"/>
  </mergeCells>
  <hyperlinks>
    <hyperlink ref="Q7" r:id="rId1" display="https://www.irc.gov.co/webcenter/ShowProperty?nodeId=%2FConexionContent%2FWCC_CLUSTER-215132%2F%2FidcPrimaryFile&amp;revision=latestreleased" xr:uid="{427C5D56-62D5-479E-8F15-6DD416D50B8A}"/>
  </hyperlinks>
  <printOptions horizontalCentered="1" verticalCentered="1"/>
  <pageMargins left="0" right="0" top="0" bottom="0" header="0" footer="0"/>
  <pageSetup paperSize="14" scale="47" orientation="portrait" useFirstPageNumber="1" r:id="rId2"/>
  <headerFooter alignWithMargins="0"/>
  <colBreaks count="1" manualBreakCount="1">
    <brk id="13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Bonos tematicos M. Interno</vt:lpstr>
      <vt:lpstr>'Bonos tematicos M. Interno'!Área_de_impresión</vt:lpstr>
      <vt:lpstr>'Bonos tematicos M. Interno'!Títulos_a_imprimir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Juanita Benavides Amado</dc:creator>
  <cp:lastModifiedBy>Maria Camila Forero Nuñez</cp:lastModifiedBy>
  <cp:lastPrinted>2024-12-17T15:32:11Z</cp:lastPrinted>
  <dcterms:created xsi:type="dcterms:W3CDTF">2024-12-17T15:32:05Z</dcterms:created>
  <dcterms:modified xsi:type="dcterms:W3CDTF">2024-12-19T19:56:42Z</dcterms:modified>
</cp:coreProperties>
</file>