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ncall\OneDrive\Documents\2026 VACACIONES\"/>
    </mc:Choice>
  </mc:AlternateContent>
  <xr:revisionPtr revIDLastSave="0" documentId="13_ncr:1_{B5CA0EE9-528E-4BF6-B916-0F91E2BE90A3}" xr6:coauthVersionLast="47" xr6:coauthVersionMax="47" xr10:uidLastSave="{00000000-0000-0000-0000-000000000000}"/>
  <bookViews>
    <workbookView xWindow="-120" yWindow="-120" windowWidth="20730" windowHeight="1104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Auctions!$A$1:$F$234</definedName>
    <definedName name="_xlnm.Print_Area" localSheetId="1">Colocaciones!$A$1:$F$234</definedName>
    <definedName name="_xlnm.Print_Area" localSheetId="3">'Por Año '!$A$1:$H$39</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TRM">[3]Supuestos!$B$4</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7" i="10" l="1"/>
  <c r="D37" i="10"/>
  <c r="C232" i="9"/>
  <c r="D232" i="9"/>
  <c r="C231" i="9" l="1"/>
  <c r="D231" i="9"/>
  <c r="C230" i="9"/>
  <c r="D230" i="9"/>
  <c r="D229" i="9" l="1"/>
  <c r="C229" i="9"/>
  <c r="F37" i="10"/>
  <c r="C228" i="9"/>
  <c r="D228" i="9"/>
  <c r="C227" i="9"/>
  <c r="D227" i="9"/>
  <c r="E226" i="9" l="1"/>
  <c r="C226" i="9" s="1"/>
  <c r="C228" i="2"/>
  <c r="D228" i="2"/>
  <c r="E36" i="10"/>
  <c r="D36" i="10"/>
  <c r="C225" i="9"/>
  <c r="D225" i="9"/>
  <c r="C224" i="9"/>
  <c r="D224" i="9"/>
  <c r="C223" i="9"/>
  <c r="D223" i="9"/>
  <c r="C222" i="9"/>
  <c r="D222" i="9"/>
  <c r="D226" i="9" l="1"/>
  <c r="C221" i="9"/>
  <c r="D221" i="9"/>
  <c r="C220" i="9" l="1"/>
  <c r="D220" i="9"/>
  <c r="C219" i="9"/>
  <c r="D219" i="9"/>
  <c r="C218" i="9"/>
  <c r="D218" i="9"/>
  <c r="C217" i="9"/>
  <c r="D217" i="9"/>
  <c r="C216" i="9" l="1"/>
  <c r="D216" i="9"/>
  <c r="C215" i="9" l="1"/>
  <c r="D215" i="9"/>
  <c r="F36" i="10" l="1"/>
  <c r="C214" i="9"/>
  <c r="D214" i="9"/>
  <c r="E35" i="10" l="1"/>
  <c r="D35" i="10"/>
  <c r="C213" i="9"/>
  <c r="D213" i="9"/>
  <c r="C212" i="9"/>
  <c r="D212" i="9"/>
  <c r="D211" i="9"/>
  <c r="C211" i="9"/>
  <c r="C213" i="2" l="1"/>
  <c r="D210" i="9"/>
  <c r="C210" i="9"/>
  <c r="F35" i="10"/>
  <c r="D209" i="9"/>
  <c r="C209" i="9"/>
  <c r="D211" i="2" l="1"/>
  <c r="C211" i="2"/>
</calcChain>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<sst xmlns="http://schemas.openxmlformats.org/spreadsheetml/2006/main" count="83" uniqueCount="36">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</sst>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Colocaciones!$A$96:$A$234</c:f>
              <c:numCache>
                <c:formatCode>mmm\-yy</c:formatCode>
                <c:ptCount val="13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pt idx="137">
                  <c:v>46203</c:v>
                </c:pt>
                <c:pt idx="138">
                  <c:v>46234</c:v>
                </c:pt>
              </c:numCache>
            </c:numRef>
          </c:cat>
          <c:val>
            <c:numRef>
              <c:f>Colocaciones!$C$96:$C$234</c:f>
              <c:numCache>
                <c:formatCode>_(* #,##0_);_(* \(#,##0\);_(* "-"??_);_(@_)</c:formatCode>
                <c:ptCount val="139"/>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pt idx="132">
                  <c:v>3600.8120937100803</c:v>
                </c:pt>
                <c:pt idx="133">
                  <c:v>3150.5576372308037</c:v>
                </c:pt>
                <c:pt idx="134">
                  <c:v>5307.5038510731811</c:v>
                </c:pt>
                <c:pt idx="135">
                  <c:v>4803.3084133238099</c:v>
                </c:pt>
                <c:pt idx="136">
                  <c:v>13601.137402564484</c:v>
                </c:pt>
                <c:pt idx="137">
                  <c:v>13407.019277215382</c:v>
                </c:pt>
                <c:pt idx="138">
                  <c:v>12360.540054358589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Colocaciones!$A$96:$A$234</c:f>
              <c:numCache>
                <c:formatCode>mmm\-yy</c:formatCode>
                <c:ptCount val="139"/>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pt idx="134">
                  <c:v>46112</c:v>
                </c:pt>
                <c:pt idx="135">
                  <c:v>46142</c:v>
                </c:pt>
                <c:pt idx="136">
                  <c:v>46173</c:v>
                </c:pt>
                <c:pt idx="137">
                  <c:v>46203</c:v>
                </c:pt>
                <c:pt idx="138">
                  <c:v>46234</c:v>
                </c:pt>
              </c:numCache>
            </c:numRef>
          </c:cat>
          <c:val>
            <c:numRef>
              <c:f>Colocaciones!$D$96:$D$234</c:f>
              <c:numCache>
                <c:formatCode>_(* #,##0_);_(* \(#,##0\);_(* "-"??_);_(@_)</c:formatCode>
                <c:ptCount val="139"/>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pt idx="132">
                  <c:v>165.80356491417999</c:v>
                </c:pt>
                <c:pt idx="133">
                  <c:v>14506.24214</c:v>
                </c:pt>
                <c:pt idx="134">
                  <c:v>1612.3220699999999</c:v>
                </c:pt>
                <c:pt idx="135">
                  <c:v>2201.9964675279998</c:v>
                </c:pt>
                <c:pt idx="136">
                  <c:v>1556.622241755</c:v>
                </c:pt>
                <c:pt idx="137">
                  <c:v>475.64686888932795</c:v>
                </c:pt>
                <c:pt idx="138">
                  <c:v>0</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Auctions!$A$22:$A$232</c:f>
              <c:numCache>
                <c:formatCode>[$-409]mmm\-yy;@</c:formatCode>
                <c:ptCount val="21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pt idx="206">
                  <c:v>46112</c:v>
                </c:pt>
                <c:pt idx="207">
                  <c:v>46142</c:v>
                </c:pt>
                <c:pt idx="208">
                  <c:v>46173</c:v>
                </c:pt>
                <c:pt idx="209">
                  <c:v>46203</c:v>
                </c:pt>
                <c:pt idx="210">
                  <c:v>46234</c:v>
                </c:pt>
              </c:numCache>
            </c:numRef>
          </c:cat>
          <c:val>
            <c:numRef>
              <c:f>Auctions!$C$22:$C$232</c:f>
              <c:numCache>
                <c:formatCode>#,##0</c:formatCode>
                <c:ptCount val="211"/>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pt idx="204" formatCode="_(* #,##0_);_(* \(#,##0\);_(* &quot;-&quot;??_);_(@_)">
                  <c:v>981.02207447822218</c:v>
                </c:pt>
                <c:pt idx="205" formatCode="_(* #,##0_);_(* \(#,##0\);_(* &quot;-&quot;??_);_(@_)">
                  <c:v>836.51266155930318</c:v>
                </c:pt>
                <c:pt idx="206" formatCode="_(* #,##0_);_(* \(#,##0\);_(* &quot;-&quot;??_);_(@_)">
                  <c:v>1446.2020978629689</c:v>
                </c:pt>
                <c:pt idx="207" formatCode="_(* #,##0_);_(* \(#,##0\);_(* &quot;-&quot;??_);_(@_)">
                  <c:v>1326.1993598106526</c:v>
                </c:pt>
                <c:pt idx="208" formatCode="_(* #,##0_);_(* \(#,##0\);_(* &quot;-&quot;??_);_(@_)">
                  <c:v>3697.8202092259653</c:v>
                </c:pt>
                <c:pt idx="209" formatCode="_(* #,##0_);_(* \(#,##0\);_(* &quot;-&quot;??_);_(@_)">
                  <c:v>3893.3262314083213</c:v>
                </c:pt>
                <c:pt idx="210" formatCode="_(* #,##0_);_(* \(#,##0\);_(* &quot;-&quot;??_);_(@_)">
                  <c:v>3946.0034268580166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Auctions!$A$22:$A$232</c:f>
              <c:numCache>
                <c:formatCode>[$-409]mmm\-yy;@</c:formatCode>
                <c:ptCount val="211"/>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pt idx="206">
                  <c:v>46112</c:v>
                </c:pt>
                <c:pt idx="207">
                  <c:v>46142</c:v>
                </c:pt>
                <c:pt idx="208">
                  <c:v>46173</c:v>
                </c:pt>
                <c:pt idx="209">
                  <c:v>46203</c:v>
                </c:pt>
                <c:pt idx="210">
                  <c:v>46234</c:v>
                </c:pt>
              </c:numCache>
            </c:numRef>
          </c:cat>
          <c:val>
            <c:numRef>
              <c:f>Auctions!$D$22:$D$232</c:f>
              <c:numCache>
                <c:formatCode>#,##0</c:formatCode>
                <c:ptCount val="211"/>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pt idx="204">
                  <c:v>45.17229807468253</c:v>
                </c:pt>
                <c:pt idx="205">
                  <c:v>3851.5896609404458</c:v>
                </c:pt>
                <c:pt idx="206">
                  <c:v>439.32960304744461</c:v>
                </c:pt>
                <c:pt idx="207">
                  <c:v>607.97393260037654</c:v>
                </c:pt>
                <c:pt idx="208">
                  <c:v>423.20792837567802</c:v>
                </c:pt>
                <c:pt idx="209">
                  <c:v>138.12529043507732</c:v>
                </c:pt>
                <c:pt idx="210">
                  <c:v>0</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'!$D$20:$D$37</c:f>
              <c:numCache>
                <c:formatCode>#,##0</c:formatCode>
                <c:ptCount val="18"/>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pt idx="17">
                  <c:v>56230.878729476332</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'!$E$20:$E$37</c:f>
              <c:numCache>
                <c:formatCode>#,##0</c:formatCode>
                <c:ptCount val="18"/>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pt idx="17">
                  <c:v>20518.633353086512</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SFIN\Forzosas\PerfilDeudaInterna\2026\1.%20Enero\20260131%20Perfil%20TES.xlsm" TargetMode="External"/><Relationship Id="rId1" Type="http://schemas.openxmlformats.org/officeDocument/2006/relationships/externalLinkPath" Target="file:///Z:\SFIN\Forzosas\PerfilDeudaInterna\2026\1.%20Enero\20260131%20Perfil%20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Control_Pvto"/>
      <sheetName val="Control"/>
      <sheetName val="Base"/>
      <sheetName val="Supuestos"/>
      <sheetName val="Resumen"/>
      <sheetName val="Clasif New"/>
      <sheetName val="Clasificacion"/>
      <sheetName val="Preclas"/>
      <sheetName val="Titulos"/>
      <sheetName val="CuponesIPC"/>
      <sheetName val="Codigos"/>
      <sheetName val="Forzosas"/>
      <sheetName val="Convenidas"/>
      <sheetName val="Subastas"/>
      <sheetName val="Pensiones y Cesantias"/>
      <sheetName val="Prima Media"/>
      <sheetName val="Sociedades Fiduciarias"/>
    </sheetNames>
    <sheetDataSet>
      <sheetData sheetId="0"/>
      <sheetData sheetId="1"/>
      <sheetData sheetId="2"/>
      <sheetData sheetId="3"/>
      <sheetData sheetId="4">
        <row r="4">
          <cell r="B4">
            <v>3670.47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opLeftCell="A11" zoomScale="80" zoomScaleNormal="80" zoomScaleSheetLayoutView="80" workbookViewId="0">
      <selection activeCell="C8" sqref="C8"/>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35"/>
  <sheetViews>
    <sheetView showGridLines="0" tabSelected="1" view="pageBreakPreview" zoomScaleNormal="100" zoomScaleSheetLayoutView="100" workbookViewId="0">
      <selection activeCell="D2" sqref="D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71" t="s">
        <v>11</v>
      </c>
      <c r="C7" s="71"/>
      <c r="D7" s="71"/>
      <c r="E7" s="7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f>5347780827989.59/1000000000</f>
        <v>5347.7808279895899</v>
      </c>
      <c r="D211" s="58">
        <f>551858080516.261/1000000000</f>
        <v>551.858080516261</v>
      </c>
    </row>
    <row r="212" spans="1:4" ht="16.5" thickTop="1" thickBot="1" x14ac:dyDescent="0.3">
      <c r="A212" s="24">
        <v>45565</v>
      </c>
      <c r="C212" s="55">
        <v>4293.0128041874696</v>
      </c>
      <c r="D212" s="32">
        <v>0</v>
      </c>
    </row>
    <row r="213" spans="1:4" ht="16.5" thickTop="1" thickBot="1" x14ac:dyDescent="0.3">
      <c r="A213" s="24">
        <v>45594</v>
      </c>
      <c r="C213" s="58">
        <f>1180442798489.52/1000000000</f>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spans="1:4" ht="16.5" thickTop="1" thickBot="1" x14ac:dyDescent="0.3">
      <c r="A225" s="24">
        <v>45961</v>
      </c>
      <c r="C225" s="58">
        <v>5399.9676344161462</v>
      </c>
      <c r="D225" s="58">
        <v>0</v>
      </c>
    </row>
    <row r="226" spans="1:4" ht="16.5" thickTop="1" thickBot="1" x14ac:dyDescent="0.3">
      <c r="A226" s="24">
        <v>45991</v>
      </c>
      <c r="C226" s="55">
        <v>4026.4792054781237</v>
      </c>
      <c r="D226" s="32">
        <v>0</v>
      </c>
    </row>
    <row r="227" spans="1:4" ht="16.5" thickTop="1" thickBot="1" x14ac:dyDescent="0.3">
      <c r="A227" s="24">
        <v>46022</v>
      </c>
      <c r="C227" s="58">
        <v>4752.3327417755363</v>
      </c>
      <c r="D227" s="58">
        <v>2326.4908874396515</v>
      </c>
    </row>
    <row r="228" spans="1:4" ht="16.5" thickTop="1" thickBot="1" x14ac:dyDescent="0.3">
      <c r="A228" s="24">
        <v>46053</v>
      </c>
      <c r="C228" s="55">
        <f>3600812093710.08/1000000000</f>
        <v>3600.8120937100803</v>
      </c>
      <c r="D228" s="32">
        <f>165803564914.18/1000000000</f>
        <v>165.80356491417999</v>
      </c>
    </row>
    <row r="229" spans="1:4" ht="16.5" thickTop="1" thickBot="1" x14ac:dyDescent="0.3">
      <c r="A229" s="24">
        <v>46081</v>
      </c>
      <c r="C229" s="58">
        <v>3150.5576372308037</v>
      </c>
      <c r="D229" s="58">
        <v>14506.24214</v>
      </c>
    </row>
    <row r="230" spans="1:4" ht="16.5" thickTop="1" thickBot="1" x14ac:dyDescent="0.3">
      <c r="A230" s="24">
        <v>46112</v>
      </c>
      <c r="C230" s="55">
        <v>5307.5038510731811</v>
      </c>
      <c r="D230" s="32">
        <v>1612.3220699999999</v>
      </c>
    </row>
    <row r="231" spans="1:4" ht="16.5" thickTop="1" thickBot="1" x14ac:dyDescent="0.3">
      <c r="A231" s="24">
        <v>46142</v>
      </c>
      <c r="C231" s="58">
        <v>4803.3084133238099</v>
      </c>
      <c r="D231" s="58">
        <v>2201.9964675279998</v>
      </c>
    </row>
    <row r="232" spans="1:4" ht="16.5" thickTop="1" thickBot="1" x14ac:dyDescent="0.3">
      <c r="A232" s="24">
        <v>46173</v>
      </c>
      <c r="C232" s="55">
        <v>13601.137402564484</v>
      </c>
      <c r="D232" s="32">
        <v>1556.622241755</v>
      </c>
    </row>
    <row r="233" spans="1:4" ht="16.5" thickTop="1" thickBot="1" x14ac:dyDescent="0.3">
      <c r="A233" s="24">
        <v>46203</v>
      </c>
      <c r="C233" s="58">
        <v>13407.019277215382</v>
      </c>
      <c r="D233" s="58">
        <v>475.64686888932795</v>
      </c>
    </row>
    <row r="234" spans="1:4" ht="16.5" thickTop="1" thickBot="1" x14ac:dyDescent="0.3">
      <c r="A234" s="24">
        <v>46234</v>
      </c>
      <c r="C234" s="55">
        <v>12360.540054358589</v>
      </c>
      <c r="D234" s="32">
        <v>0</v>
      </c>
    </row>
    <row r="235" spans="1:4" ht="15.75" thickTop="1" x14ac:dyDescent="0.25"/>
  </sheetData>
  <sheetProtection algorithmName="SHA-512" hashValue="rUvMH7BGx7nkp/mBz+NkMeDqpQw+q3TyKkWtfoae77F511WmdOxOWgNEnNoZQCPMAXPeWd70V78Kc1mGBYtPog==" saltValue="ZEk5Nf5Yu2z4dc3pYygKww==" spinCount="100000" sheet="1" objects="1" scenarios="1"/>
  <mergeCells count="1">
    <mergeCell ref="B7:E7"/>
  </mergeCells>
  <pageMargins left="0.7" right="0.7" top="0.75" bottom="0.75" header="0.3" footer="0.3"/>
  <pageSetup scale="31"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3"/>
  <sheetViews>
    <sheetView showGridLines="0" view="pageBreakPreview" zoomScale="91" zoomScaleNormal="100" zoomScaleSheetLayoutView="91" workbookViewId="0">
      <selection activeCell="I226" sqref="I22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5" x14ac:dyDescent="0.25">
      <c r="A209" s="59">
        <v>45535</v>
      </c>
      <c r="B209" s="25"/>
      <c r="C209" s="29">
        <f>+Colocaciones!C211/Auctions!E209*1000</f>
        <v>1285.4284483583169</v>
      </c>
      <c r="D209" s="25">
        <f>+Colocaciones!D211/Auctions!E209*1000</f>
        <v>132.64830758194964</v>
      </c>
      <c r="E209" s="23">
        <v>4160.3100000000004</v>
      </c>
    </row>
    <row r="210" spans="1:5" x14ac:dyDescent="0.25">
      <c r="A210" s="59">
        <v>45565</v>
      </c>
      <c r="B210" s="25"/>
      <c r="C210" s="29">
        <f>+Colocaciones!C212/Auctions!E210*1000</f>
        <v>1030.9309098694516</v>
      </c>
      <c r="D210" s="25">
        <f>+Colocaciones!D212/Auctions!E210*1000</f>
        <v>0</v>
      </c>
      <c r="E210" s="23">
        <v>4164.21</v>
      </c>
    </row>
    <row r="211" spans="1:5" x14ac:dyDescent="0.25">
      <c r="A211" s="59">
        <v>45596</v>
      </c>
      <c r="B211" s="25"/>
      <c r="C211" s="29">
        <f>+Colocaciones!C213/Auctions!E211*1000</f>
        <v>267.46425672590669</v>
      </c>
      <c r="D211" s="25">
        <f>+Colocaciones!D213/Auctions!E211*1000</f>
        <v>0</v>
      </c>
      <c r="E211" s="23">
        <v>4413.46</v>
      </c>
    </row>
    <row r="212" spans="1:5" x14ac:dyDescent="0.25">
      <c r="A212" s="59">
        <v>45626</v>
      </c>
      <c r="B212" s="25"/>
      <c r="C212" s="29">
        <f>+Colocaciones!C214/Auctions!E212*1000</f>
        <v>0</v>
      </c>
      <c r="D212" s="25">
        <f>+Colocaciones!D214/Auctions!E212*1000</f>
        <v>384.65088462230744</v>
      </c>
      <c r="E212" s="23">
        <v>4419.59</v>
      </c>
    </row>
    <row r="213" spans="1:5" x14ac:dyDescent="0.25">
      <c r="A213" s="59">
        <v>45657</v>
      </c>
      <c r="B213" s="25"/>
      <c r="C213" s="29">
        <f>+Colocaciones!C215/Auctions!E213*1000</f>
        <v>210.30016309265957</v>
      </c>
      <c r="D213" s="25">
        <f>+Colocaciones!D215/Auctions!E213*1000</f>
        <v>402.62619390254031</v>
      </c>
      <c r="E213" s="23">
        <v>4409.1499999999996</v>
      </c>
    </row>
    <row r="214" spans="1:5" x14ac:dyDescent="0.25">
      <c r="A214" s="59">
        <v>45688</v>
      </c>
      <c r="B214" s="25"/>
      <c r="C214" s="29">
        <f>+Colocaciones!C216/Auctions!E214*1000</f>
        <v>1227.5600785254283</v>
      </c>
      <c r="D214" s="25">
        <f>+Colocaciones!D216/Auctions!E214*1000</f>
        <v>1500.15890964644</v>
      </c>
      <c r="E214" s="23">
        <v>4170.01</v>
      </c>
    </row>
    <row r="215" spans="1:5" x14ac:dyDescent="0.25">
      <c r="A215" s="59">
        <v>45716</v>
      </c>
      <c r="B215" s="25"/>
      <c r="C215" s="29">
        <f>+Colocaciones!C217/Auctions!E215*1000</f>
        <v>1155.473272699287</v>
      </c>
      <c r="D215" s="25">
        <f>+Colocaciones!D217/Auctions!E215*1000</f>
        <v>1120.3611535034947</v>
      </c>
      <c r="E215" s="23">
        <v>4120.1099999999997</v>
      </c>
    </row>
    <row r="216" spans="1:5" x14ac:dyDescent="0.25">
      <c r="A216" s="59">
        <v>45747</v>
      </c>
      <c r="B216" s="25"/>
      <c r="C216" s="29">
        <f>+Colocaciones!C218/Auctions!E216*1000</f>
        <v>987.55407835114579</v>
      </c>
      <c r="D216" s="25">
        <f>+Colocaciones!D218/Auctions!E216*1000</f>
        <v>844.88170387840455</v>
      </c>
      <c r="E216" s="23">
        <v>4192.57</v>
      </c>
    </row>
    <row r="217" spans="1:5" x14ac:dyDescent="0.25">
      <c r="A217" s="59">
        <v>45777</v>
      </c>
      <c r="B217" s="25"/>
      <c r="C217" s="29">
        <f>+Colocaciones!C219/Auctions!E217*1000</f>
        <v>1333.0354964463093</v>
      </c>
      <c r="D217" s="25">
        <f>+Colocaciones!D219/Auctions!E217*1000</f>
        <v>4.0125889882895951</v>
      </c>
      <c r="E217" s="23">
        <v>4198.83</v>
      </c>
    </row>
    <row r="218" spans="1:5" x14ac:dyDescent="0.25">
      <c r="A218" s="59">
        <v>45808</v>
      </c>
      <c r="B218" s="25"/>
      <c r="C218" s="29">
        <f>+Colocaciones!C220/Auctions!E218*1000</f>
        <v>1500.1487135723958</v>
      </c>
      <c r="D218" s="25">
        <f>+Colocaciones!D220/Auctions!E218*1000</f>
        <v>0</v>
      </c>
      <c r="E218" s="23">
        <v>4148.72</v>
      </c>
    </row>
    <row r="219" spans="1:5" x14ac:dyDescent="0.25">
      <c r="A219" s="59">
        <v>45838</v>
      </c>
      <c r="B219" s="25"/>
      <c r="C219" s="29">
        <f>+Colocaciones!C221/Auctions!E219*1000</f>
        <v>1658.9767158254044</v>
      </c>
      <c r="D219" s="25">
        <f>+Colocaciones!D221/Auctions!E219*1000</f>
        <v>62.770308157663891</v>
      </c>
      <c r="E219" s="23">
        <v>4069.67</v>
      </c>
    </row>
    <row r="220" spans="1:5" x14ac:dyDescent="0.25">
      <c r="A220" s="59">
        <v>45839</v>
      </c>
      <c r="B220" s="25"/>
      <c r="C220" s="29">
        <f>+Colocaciones!C222/Auctions!E220*1000</f>
        <v>1903.7159619226165</v>
      </c>
      <c r="D220" s="25">
        <f>+Colocaciones!D222/Auctions!E220*1000</f>
        <v>0</v>
      </c>
      <c r="E220" s="23">
        <v>4179.6899999999996</v>
      </c>
    </row>
    <row r="221" spans="1:5" x14ac:dyDescent="0.25">
      <c r="A221" s="59">
        <v>45900</v>
      </c>
      <c r="B221" s="25"/>
      <c r="C221" s="29">
        <f>+Colocaciones!C223/Auctions!E221*1000</f>
        <v>1357.2055483145946</v>
      </c>
      <c r="D221" s="25">
        <f>+Colocaciones!D223/Auctions!E221*1000</f>
        <v>1348.0998230643463</v>
      </c>
      <c r="E221" s="23">
        <v>4018.41</v>
      </c>
    </row>
    <row r="222" spans="1:5" x14ac:dyDescent="0.25">
      <c r="A222" s="59">
        <v>45930</v>
      </c>
      <c r="B222" s="25"/>
      <c r="C222" s="29">
        <f>+Colocaciones!C224/Auctions!E222*1000</f>
        <v>977.24042201241127</v>
      </c>
      <c r="D222" s="25">
        <f>+Colocaciones!D224/Auctions!E222*1000</f>
        <v>425.81464336155477</v>
      </c>
      <c r="E222" s="23">
        <v>3901.29</v>
      </c>
    </row>
    <row r="223" spans="1:5" x14ac:dyDescent="0.25">
      <c r="A223" s="59">
        <v>45961</v>
      </c>
      <c r="B223" s="25"/>
      <c r="C223" s="29">
        <f>+Colocaciones!C225/Auctions!E223*1000</f>
        <v>1395.189058142565</v>
      </c>
      <c r="D223" s="25">
        <f>+Colocaciones!D225/Auctions!E223*1000</f>
        <v>0</v>
      </c>
      <c r="E223" s="23">
        <v>3870.42</v>
      </c>
    </row>
    <row r="224" spans="1:5" x14ac:dyDescent="0.25">
      <c r="A224" s="59">
        <v>45991</v>
      </c>
      <c r="B224" s="25"/>
      <c r="C224" s="29">
        <f>+Colocaciones!C226/Auctions!E224*1000</f>
        <v>1075.3250042004054</v>
      </c>
      <c r="D224" s="25">
        <f>+Colocaciones!D226/Auctions!E224*1000</f>
        <v>0</v>
      </c>
      <c r="E224" s="23">
        <v>3744.43</v>
      </c>
    </row>
    <row r="225" spans="1:6" x14ac:dyDescent="0.25">
      <c r="A225" s="59">
        <v>46022</v>
      </c>
      <c r="B225" s="25"/>
      <c r="C225" s="29">
        <f>+Colocaciones!C227/Auctions!E225*1000</f>
        <v>1264.9005988095905</v>
      </c>
      <c r="D225" s="25">
        <f>+Colocaciones!D227/Auctions!E225*1000</f>
        <v>619.22846663889288</v>
      </c>
      <c r="E225" s="23">
        <v>3757.08</v>
      </c>
    </row>
    <row r="226" spans="1:6" x14ac:dyDescent="0.25">
      <c r="A226" s="59">
        <v>46053</v>
      </c>
      <c r="B226" s="25"/>
      <c r="C226" s="29">
        <f>+Colocaciones!C228/Auctions!E226*1000</f>
        <v>981.02207447822218</v>
      </c>
      <c r="D226" s="25">
        <f>+Colocaciones!D228/Auctions!E226*1000</f>
        <v>45.17229807468253</v>
      </c>
      <c r="E226" s="23">
        <f>+TRM</f>
        <v>3670.47</v>
      </c>
    </row>
    <row r="227" spans="1:6" x14ac:dyDescent="0.25">
      <c r="A227" s="59">
        <v>46081</v>
      </c>
      <c r="B227" s="25"/>
      <c r="C227" s="29">
        <f>+Colocaciones!C229/Auctions!E227*1000</f>
        <v>836.51266155930318</v>
      </c>
      <c r="D227" s="25">
        <f>+Colocaciones!D229/Auctions!E227*1000</f>
        <v>3851.5896609404458</v>
      </c>
      <c r="E227" s="23">
        <v>3766.3</v>
      </c>
    </row>
    <row r="228" spans="1:6" x14ac:dyDescent="0.25">
      <c r="A228" s="59">
        <v>46112</v>
      </c>
      <c r="B228" s="25"/>
      <c r="C228" s="29">
        <f>+Colocaciones!C230/Auctions!E228*1000</f>
        <v>1446.2020978629689</v>
      </c>
      <c r="D228" s="25">
        <f>+Colocaciones!D230/Auctions!E228*1000</f>
        <v>439.32960304744461</v>
      </c>
      <c r="E228" s="23">
        <v>3669.96</v>
      </c>
    </row>
    <row r="229" spans="1:6" x14ac:dyDescent="0.25">
      <c r="A229" s="59">
        <v>46142</v>
      </c>
      <c r="B229" s="25"/>
      <c r="C229" s="29">
        <f>+Colocaciones!C231/Auctions!E229*1000</f>
        <v>1326.1993598106526</v>
      </c>
      <c r="D229" s="25">
        <f>+Colocaciones!D231/Auctions!E229*1000</f>
        <v>607.97393260037654</v>
      </c>
      <c r="E229" s="23">
        <v>3621.86</v>
      </c>
    </row>
    <row r="230" spans="1:6" x14ac:dyDescent="0.25">
      <c r="A230" s="59">
        <v>46173</v>
      </c>
      <c r="B230" s="25"/>
      <c r="C230" s="29">
        <f>+Colocaciones!C232/Auctions!E230*1000</f>
        <v>3697.8202092259653</v>
      </c>
      <c r="D230" s="25">
        <f>+Colocaciones!D232/Auctions!E230*1000</f>
        <v>423.20792837567802</v>
      </c>
      <c r="E230" s="23">
        <v>3678.15</v>
      </c>
    </row>
    <row r="231" spans="1:6" x14ac:dyDescent="0.25">
      <c r="A231" s="59">
        <v>46203</v>
      </c>
      <c r="B231" s="25"/>
      <c r="C231" s="29">
        <f>+Colocaciones!C233/Auctions!E231*1000</f>
        <v>3893.3262314083213</v>
      </c>
      <c r="D231" s="25">
        <f>+Colocaciones!D233/Auctions!E231*1000</f>
        <v>138.12529043507732</v>
      </c>
      <c r="E231" s="23">
        <v>3443.59</v>
      </c>
    </row>
    <row r="232" spans="1:6" x14ac:dyDescent="0.25">
      <c r="A232" s="59">
        <v>46234</v>
      </c>
      <c r="B232" s="25"/>
      <c r="C232" s="29">
        <f>+Colocaciones!C234/Auctions!E232*1000</f>
        <v>3946.0034268580166</v>
      </c>
      <c r="D232" s="25">
        <f>+Colocaciones!D234/Auctions!E232*1000</f>
        <v>0</v>
      </c>
      <c r="E232" s="23">
        <v>3132.42</v>
      </c>
    </row>
    <row r="233" spans="1:6" x14ac:dyDescent="0.25">
      <c r="A233" s="44"/>
      <c r="B233" s="38" t="s">
        <v>31</v>
      </c>
      <c r="C233" s="44"/>
      <c r="D233" s="38"/>
      <c r="E233" s="38"/>
      <c r="F233" s="38"/>
    </row>
  </sheetData>
  <sheetProtection algorithmName="SHA-512" hashValue="vIjJNMkyl1LAMCuLp5oInZIM6SoIdsJB8J0jUK54sUJ7a02ZEjc0kij+WJERVotVi766DhYMuJXf+bGjXMCRCQ==" saltValue="9/qfKdyj6csIMX1dKxbVwA==" spinCount="100000" sheet="1" selectLockedCells="1" selectUnlockedCells="1"/>
  <mergeCells count="1">
    <mergeCell ref="B5:E5"/>
  </mergeCells>
  <pageMargins left="0.7" right="0.7" top="0.75" bottom="0.75" header="0.3" footer="0.3"/>
  <pageSetup scale="36"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9"/>
  <sheetViews>
    <sheetView view="pageBreakPreview" topLeftCell="A29" zoomScale="80" zoomScaleNormal="100" zoomScaleSheetLayoutView="80" workbookViewId="0">
      <selection activeCell="H33" sqref="H33"/>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f>+Colocaciones!C204+Colocaciones!C205+Colocaciones!C206+Colocaciones!C207+Colocaciones!C208+Colocaciones!C209+Colocaciones!C210+Colocaciones!C211+Colocaciones!C212+Colocaciones!C213+Colocaciones!C214+Colocaciones!C215</f>
        <v>40934.181331836924</v>
      </c>
      <c r="E35" s="51">
        <f>+Colocaciones!D204+Colocaciones!D205+Colocaciones!D206+Colocaciones!D207+Colocaciones!D208+Colocaciones!D209+Colocaciones!D210+Colocaciones!D211+Colocaciones!D212+Colocaciones!D213+Colocaciones!D214+Colocaciones!D215</f>
        <v>6783.1846197375708</v>
      </c>
      <c r="F35" s="52">
        <f>+D35+E35</f>
        <v>47717.365951574495</v>
      </c>
      <c r="G35" s="53"/>
      <c r="H35" s="45"/>
    </row>
    <row r="36" spans="1:8" ht="38.25" customHeight="1" thickBot="1" x14ac:dyDescent="0.3">
      <c r="A36" s="45"/>
      <c r="B36" s="45"/>
      <c r="C36" s="47">
        <v>2025</v>
      </c>
      <c r="D36" s="48">
        <f>+Colocaciones!C216+Colocaciones!C217+Colocaciones!C218+Colocaciones!C219+Colocaciones!C220+Colocaciones!C221+Colocaciones!C222+Colocaciones!C223+Colocaciones!C224+Colocaciones!$C$225+Colocaciones!C226+Colocaciones!C227</f>
        <v>63994.407350468231</v>
      </c>
      <c r="E36" s="48">
        <f>+Colocaciones!D216+Colocaciones!D217+Colocaciones!D218+Colocaciones!D219+Colocaciones!D220+Colocaciones!D221+Colocaciones!D222+Colocaciones!D223+Colocaciones!D224+Colocaciones!$D$225+Colocaciones!D226+Colocaciones!D227</f>
        <v>24091.152258666865</v>
      </c>
      <c r="F36" s="49">
        <f>+D36+E36</f>
        <v>88085.559609135089</v>
      </c>
      <c r="G36" s="53"/>
      <c r="H36" s="45"/>
    </row>
    <row r="37" spans="1:8" ht="38.25" customHeight="1" thickBot="1" x14ac:dyDescent="0.3">
      <c r="A37" s="45"/>
      <c r="B37" s="45"/>
      <c r="C37" s="50">
        <v>2026</v>
      </c>
      <c r="D37" s="51">
        <f>+Colocaciones!C228+Colocaciones!$C$229+Colocaciones!C230+Colocaciones!C231+Colocaciones!C232+Colocaciones!C233+Colocaciones!C234</f>
        <v>56230.878729476332</v>
      </c>
      <c r="E37" s="51">
        <f>+Colocaciones!D228+Colocaciones!$D$229+Colocaciones!D230+Colocaciones!D231+Colocaciones!D232+Colocaciones!D233+Colocaciones!D234</f>
        <v>20518.633353086512</v>
      </c>
      <c r="F37" s="52">
        <f>+D37+E37</f>
        <v>76749.51208256284</v>
      </c>
      <c r="G37" s="53"/>
      <c r="H37" s="45"/>
    </row>
    <row r="38" spans="1:8" x14ac:dyDescent="0.25">
      <c r="A38" s="45" t="s">
        <v>35</v>
      </c>
      <c r="B38" s="45"/>
      <c r="C38" s="53"/>
      <c r="D38" s="53"/>
      <c r="E38" s="53"/>
      <c r="F38" s="53"/>
      <c r="G38" s="53"/>
      <c r="H38" s="45"/>
    </row>
    <row r="39" spans="1:8" x14ac:dyDescent="0.25">
      <c r="A39" s="45" t="s">
        <v>34</v>
      </c>
      <c r="B39" s="45"/>
      <c r="C39" s="46"/>
      <c r="D39" s="46"/>
      <c r="E39" s="46"/>
      <c r="F39" s="64"/>
      <c r="G39" s="65"/>
      <c r="H39" s="45"/>
    </row>
  </sheetData>
  <sheetProtection algorithmName="SHA-512" hashValue="qOCjZW0dAU0+G9rVCzzqSSyApfPeEoS1sC6NqAkA5+38wwr+Onxz25fOn6cstM7ee5IE3359/13UdoQYgqmRCw==" saltValue="TQb0k/JJDwFQndbg+mH3W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Ney Callas</cp:lastModifiedBy>
  <dcterms:created xsi:type="dcterms:W3CDTF">2019-12-09T17:07:11Z</dcterms:created>
  <dcterms:modified xsi:type="dcterms:W3CDTF">2026-08-06T16:09:48Z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