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J25" i="1" l="1"/>
  <c r="J14" i="1"/>
  <c r="N15" i="1"/>
  <c r="O11" i="1"/>
  <c r="O12" i="1"/>
  <c r="O13" i="1"/>
  <c r="O10" i="1"/>
  <c r="E62" i="1"/>
  <c r="E65" i="1" s="1"/>
  <c r="T21" i="1"/>
  <c r="U63" i="1"/>
  <c r="U65" i="1" s="1"/>
  <c r="T63" i="1"/>
  <c r="T65" i="1" s="1"/>
  <c r="S63" i="1"/>
  <c r="S65" i="1" s="1"/>
  <c r="R62" i="1"/>
  <c r="R65" i="1" s="1"/>
  <c r="Q63" i="1"/>
  <c r="Q65" i="1"/>
  <c r="P62" i="1"/>
  <c r="P65" i="1" s="1"/>
  <c r="O62" i="1"/>
  <c r="O65" i="1"/>
  <c r="N63" i="1"/>
  <c r="N65" i="1" s="1"/>
  <c r="M62" i="1"/>
  <c r="M65" i="1"/>
  <c r="L63" i="1"/>
  <c r="L62" i="1"/>
  <c r="L65" i="1" s="1"/>
  <c r="K62" i="1"/>
  <c r="K65" i="1"/>
  <c r="J63" i="1"/>
  <c r="J62" i="1"/>
  <c r="I62" i="1"/>
  <c r="I65" i="1"/>
  <c r="H63" i="1"/>
  <c r="H65" i="1"/>
  <c r="G62" i="1"/>
  <c r="G65" i="1"/>
  <c r="F62" i="1"/>
  <c r="F63" i="1"/>
  <c r="O27" i="1"/>
  <c r="O28" i="1"/>
  <c r="O29" i="1"/>
  <c r="O30" i="1"/>
  <c r="O31" i="1"/>
  <c r="O32" i="1"/>
  <c r="O33" i="1"/>
  <c r="O34" i="1"/>
  <c r="O35" i="1" s="1"/>
  <c r="O26" i="1"/>
  <c r="N27" i="1"/>
  <c r="N28" i="1"/>
  <c r="N29" i="1"/>
  <c r="N30" i="1"/>
  <c r="N31" i="1"/>
  <c r="N32" i="1"/>
  <c r="N33" i="1"/>
  <c r="N34" i="1"/>
  <c r="N26" i="1"/>
  <c r="O16" i="1"/>
  <c r="O17" i="1"/>
  <c r="O18" i="1"/>
  <c r="O19" i="1"/>
  <c r="O20" i="1"/>
  <c r="O21" i="1"/>
  <c r="O22" i="1"/>
  <c r="O23" i="1"/>
  <c r="O24" i="1"/>
  <c r="O15" i="1"/>
  <c r="N16" i="1"/>
  <c r="N17" i="1"/>
  <c r="N18" i="1"/>
  <c r="N19" i="1"/>
  <c r="N20" i="1"/>
  <c r="N21" i="1"/>
  <c r="N22" i="1"/>
  <c r="N23" i="1"/>
  <c r="N24" i="1"/>
  <c r="N11" i="1"/>
  <c r="N12" i="1"/>
  <c r="N13" i="1"/>
  <c r="N10" i="1"/>
  <c r="J35" i="1"/>
  <c r="J36" i="1" s="1"/>
  <c r="V62" i="2"/>
  <c r="S25" i="2"/>
  <c r="O10" i="2"/>
  <c r="J65" i="1"/>
  <c r="T63" i="2"/>
  <c r="N25" i="2"/>
  <c r="T22" i="1" l="1"/>
  <c r="V63" i="1"/>
  <c r="F65" i="1"/>
  <c r="J37" i="1"/>
  <c r="V62" i="1"/>
  <c r="T20" i="1"/>
  <c r="O25" i="1"/>
  <c r="O14" i="1"/>
  <c r="T23" i="1" l="1"/>
  <c r="V65" i="1"/>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<sst xmlns="http://schemas.openxmlformats.org/spreadsheetml/2006/main" count="160" uniqueCount="86">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</sst>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9"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20" xfId="0" applyFont="1" applyFill="1" applyBorder="1" applyAlignment="1" applyProtection="1">
      <alignment horizontal="center" vertical="center"/>
      <protection hidden="1"/>
    </xf>
    <xf numFmtId="0" fontId="3" fillId="5" borderId="21"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20"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9"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1" xfId="0" applyFont="1" applyFill="1" applyBorder="1" applyAlignment="1" applyProtection="1">
      <alignment horizontal="center" vertical="center" wrapText="1"/>
      <protection hidden="1"/>
    </xf>
    <xf numFmtId="0" fontId="36" fillId="8" borderId="12" xfId="0" applyFont="1" applyFill="1" applyBorder="1" applyAlignment="1" applyProtection="1">
      <alignment horizontal="center" vertical="center" wrapText="1"/>
      <protection hidden="1"/>
    </xf>
    <xf numFmtId="0" fontId="36" fillId="8" borderId="13" xfId="0" applyFont="1" applyFill="1" applyBorder="1" applyAlignment="1" applyProtection="1">
      <alignment horizontal="center" vertical="center" wrapText="1"/>
      <protection hidden="1"/>
    </xf>
    <xf numFmtId="0" fontId="36" fillId="8" borderId="14"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19597426</c:v>
                </c:pt>
                <c:pt idx="1">
                  <c:v>850000</c:v>
                </c:pt>
                <c:pt idx="2">
                  <c:v>33484935.699999999</c:v>
                </c:pt>
                <c:pt idx="4">
                  <c:v>25779227.5</c:v>
                </c:pt>
                <c:pt idx="5">
                  <c:v>19952831.899999999</c:v>
                </c:pt>
                <c:pt idx="6">
                  <c:v>28778993.899999999</c:v>
                </c:pt>
                <c:pt idx="7">
                  <c:v>5247561.8</c:v>
                </c:pt>
                <c:pt idx="8">
                  <c:v>31080683.300000001</c:v>
                </c:pt>
                <c:pt idx="10">
                  <c:v>17802886.300000001</c:v>
                </c:pt>
                <c:pt idx="11">
                  <c:v>18823780.300000001</c:v>
                </c:pt>
                <c:pt idx="13">
                  <c:v>11990241.300000001</c:v>
                </c:pt>
              </c:numCache>
            </c:numRef>
          </c:val>
          <c:extLst>
            <c:ext xmlns:c16="http://schemas.microsoft.com/office/drawing/2014/chart" uri="{C3380CC4-5D6E-409C-BE32-E72D297353CC}">
              <c16:uniqueId val="{00000000-C2D0-412C-AFA1-5DDF1A85BD0D}"/>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15990139.4950039</c:v>
                </c:pt>
                <c:pt idx="3">
                  <c:v>28569977.680069141</c:v>
                </c:pt>
                <c:pt idx="5">
                  <c:v>10763435.411285002</c:v>
                </c:pt>
                <c:pt idx="7">
                  <c:v>17773486.610819001</c:v>
                </c:pt>
                <c:pt idx="9">
                  <c:v>239327.48940360002</c:v>
                </c:pt>
                <c:pt idx="12">
                  <c:v>11241449.264812499</c:v>
                </c:pt>
                <c:pt idx="14">
                  <c:v>15545686.452986101</c:v>
                </c:pt>
                <c:pt idx="15">
                  <c:v>6412589.0457125008</c:v>
                </c:pt>
                <c:pt idx="16">
                  <c:v>3198025.8158232998</c:v>
                </c:pt>
              </c:numCache>
            </c:numRef>
          </c:val>
          <c:extLst>
            <c:ext xmlns:c16="http://schemas.microsoft.com/office/drawing/2014/chart" uri="{C3380CC4-5D6E-409C-BE32-E72D297353CC}">
              <c16:uniqueId val="{00000001-C2D0-412C-AFA1-5DDF1A85BD0D}"/>
            </c:ext>
          </c:extLst>
        </c:ser>
        <c:dLbls>
          <c:showLegendKey val="0"/>
          <c:showVal val="0"/>
          <c:showCatName val="0"/>
          <c:showSerName val="0"/>
          <c:showPercent val="0"/>
          <c:showBubbleSize val="0"/>
        </c:dLbls>
        <c:gapWidth val="150"/>
        <c:overlap val="100"/>
        <c:axId val="1666675200"/>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C2D0-412C-AFA1-5DDF1A85BD0D}"/>
            </c:ext>
          </c:extLst>
        </c:ser>
        <c:dLbls>
          <c:showLegendKey val="0"/>
          <c:showVal val="0"/>
          <c:showCatName val="0"/>
          <c:showSerName val="0"/>
          <c:showPercent val="0"/>
          <c:showBubbleSize val="0"/>
        </c:dLbls>
        <c:marker val="1"/>
        <c:smooth val="0"/>
        <c:axId val="3"/>
        <c:axId val="4"/>
      </c:lineChart>
      <c:catAx>
        <c:axId val="16666752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66675200"/>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ECD-4F86-A19E-2E35F74B9A00}"/>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FECD-4F86-A19E-2E35F74B9A00}"/>
              </c:ext>
            </c:extLst>
          </c:dPt>
          <c:dPt>
            <c:idx val="2"/>
            <c:bubble3D val="0"/>
            <c:spPr>
              <a:solidFill>
                <a:schemeClr val="accent1">
                  <a:lumMod val="40000"/>
                  <a:lumOff val="60000"/>
                </a:schemeClr>
              </a:solidFill>
            </c:spPr>
            <c:extLst>
              <c:ext xmlns:c16="http://schemas.microsoft.com/office/drawing/2014/chart" uri="{C3380CC4-5D6E-409C-BE32-E72D297353CC}">
                <c16:uniqueId val="{00000002-FECD-4F86-A19E-2E35F74B9A0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CD-4F86-A19E-2E35F74B9A0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CD-4F86-A19E-2E35F74B9A0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ECD-4F86-A19E-2E35F74B9A0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ECD-4F86-A19E-2E35F74B9A0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ECD-4F86-A19E-2E35F74B9A0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CD-4F86-A19E-2E35F74B9A0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13640999.399999999</c:v>
                </c:pt>
                <c:pt idx="1">
                  <c:v>199747568.60000002</c:v>
                </c:pt>
                <c:pt idx="2">
                  <c:v>109734117.26591505</c:v>
                </c:pt>
              </c:numCache>
            </c:numRef>
          </c:val>
          <c:extLst>
            <c:ext xmlns:c16="http://schemas.microsoft.com/office/drawing/2014/chart" uri="{C3380CC4-5D6E-409C-BE32-E72D297353CC}">
              <c16:uniqueId val="{00000006-FECD-4F86-A19E-2E35F74B9A00}"/>
            </c:ext>
          </c:extLst>
        </c:ser>
        <c:ser>
          <c:idx val="1"/>
          <c:order val="1"/>
          <c:dPt>
            <c:idx val="0"/>
            <c:bubble3D val="0"/>
            <c:extLst>
              <c:ext xmlns:c16="http://schemas.microsoft.com/office/drawing/2014/chart" uri="{C3380CC4-5D6E-409C-BE32-E72D297353CC}">
                <c16:uniqueId val="{00000007-FECD-4F86-A19E-2E35F74B9A00}"/>
              </c:ext>
            </c:extLst>
          </c:dPt>
          <c:dPt>
            <c:idx val="1"/>
            <c:bubble3D val="0"/>
            <c:extLst>
              <c:ext xmlns:c16="http://schemas.microsoft.com/office/drawing/2014/chart" uri="{C3380CC4-5D6E-409C-BE32-E72D297353CC}">
                <c16:uniqueId val="{00000008-FECD-4F86-A19E-2E35F74B9A00}"/>
              </c:ext>
            </c:extLst>
          </c:dPt>
          <c:dPt>
            <c:idx val="2"/>
            <c:bubble3D val="0"/>
            <c:extLst>
              <c:ext xmlns:c16="http://schemas.microsoft.com/office/drawing/2014/chart" uri="{C3380CC4-5D6E-409C-BE32-E72D297353CC}">
                <c16:uniqueId val="{00000009-FECD-4F86-A19E-2E35F74B9A0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FECD-4F86-A19E-2E35F74B9A0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76A-4C7F-9AD9-F4EF7977E5FA}"/>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C76A-4C7F-9AD9-F4EF7977E5F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76A-4C7F-9AD9-F4EF7977E5FA}"/>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6A-4C7F-9AD9-F4EF7977E5FA}"/>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6A-4C7F-9AD9-F4EF7977E5FA}"/>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C76A-4C7F-9AD9-F4EF7977E5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5011.9371379614586</c:v>
                </c:pt>
                <c:pt idx="1">
                  <c:v>217.38296484789586</c:v>
                </c:pt>
                <c:pt idx="2">
                  <c:v>8563.5936473025322</c:v>
                </c:pt>
                <c:pt idx="4">
                  <c:v>6592.8998887510706</c:v>
                </c:pt>
                <c:pt idx="5">
                  <c:v>5102.8303006278529</c:v>
                </c:pt>
                <c:pt idx="6">
                  <c:v>7360.0741403782458</c:v>
                </c:pt>
                <c:pt idx="7">
                  <c:v>1342.0359321253659</c:v>
                </c:pt>
                <c:pt idx="8">
                  <c:v>7948.7189238264518</c:v>
                </c:pt>
                <c:pt idx="10">
                  <c:v>4552.9931844046905</c:v>
                </c:pt>
                <c:pt idx="11">
                  <c:v>4814.0813779522523</c:v>
                </c:pt>
                <c:pt idx="13">
                  <c:v>3066.4402388655167</c:v>
                </c:pt>
              </c:numCache>
            </c:numRef>
          </c:val>
          <c:extLst>
            <c:ext xmlns:c16="http://schemas.microsoft.com/office/drawing/2014/chart" uri="{C3380CC4-5D6E-409C-BE32-E72D297353CC}">
              <c16:uniqueId val="{00000000-5A36-4123-8327-9F4158F5885B}"/>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4089.3928608886868</c:v>
                </c:pt>
                <c:pt idx="3">
                  <c:v>7306.6193573313403</c:v>
                </c:pt>
                <c:pt idx="5">
                  <c:v>2752.6911784164295</c:v>
                </c:pt>
                <c:pt idx="7">
                  <c:v>4545.4743707578991</c:v>
                </c:pt>
                <c:pt idx="9">
                  <c:v>61.206728489597587</c:v>
                </c:pt>
                <c:pt idx="12">
                  <c:v>2874.9406710260473</c:v>
                </c:pt>
                <c:pt idx="14">
                  <c:v>3975.7263667598686</c:v>
                </c:pt>
                <c:pt idx="15">
                  <c:v>1639.98543424485</c:v>
                </c:pt>
                <c:pt idx="16">
                  <c:v>817.87803941621155</c:v>
                </c:pt>
              </c:numCache>
            </c:numRef>
          </c:val>
          <c:extLst>
            <c:ext xmlns:c16="http://schemas.microsoft.com/office/drawing/2014/chart" uri="{C3380CC4-5D6E-409C-BE32-E72D297353CC}">
              <c16:uniqueId val="{00000001-5A36-4123-8327-9F4158F5885B}"/>
            </c:ext>
          </c:extLst>
        </c:ser>
        <c:dLbls>
          <c:showLegendKey val="0"/>
          <c:showVal val="0"/>
          <c:showCatName val="0"/>
          <c:showSerName val="0"/>
          <c:showPercent val="0"/>
          <c:showBubbleSize val="0"/>
        </c:dLbls>
        <c:gapWidth val="150"/>
        <c:overlap val="100"/>
        <c:axId val="1666676032"/>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A36-4123-8327-9F4158F5885B}"/>
                </c:ext>
              </c:extLst>
            </c:dLbl>
            <c:dLbl>
              <c:idx val="2"/>
              <c:layout>
                <c:manualLayout>
                  <c:x val="-1.3504851160515386E-2"/>
                  <c:y val="-0.1081537955488751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A36-4123-8327-9F4158F5885B}"/>
                </c:ext>
              </c:extLst>
            </c:dLbl>
            <c:dLbl>
              <c:idx val="3"/>
              <c:layout>
                <c:manualLayout>
                  <c:x val="-1.1978095065598288E-2"/>
                  <c:y val="-0.1081537955488751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A36-4123-8327-9F4158F5885B}"/>
                </c:ext>
              </c:extLst>
            </c:dLbl>
            <c:dLbl>
              <c:idx val="4"/>
              <c:layout>
                <c:manualLayout>
                  <c:x val="-1.1978095065598288E-2"/>
                  <c:y val="-0.1149134077706798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A36-4123-8327-9F4158F5885B}"/>
                </c:ext>
              </c:extLst>
            </c:dLbl>
            <c:dLbl>
              <c:idx val="5"/>
              <c:layout>
                <c:manualLayout>
                  <c:x val="-1.1978095065598339E-2"/>
                  <c:y val="-0.128432632214289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A36-4123-8327-9F4158F5885B}"/>
                </c:ext>
              </c:extLst>
            </c:dLbl>
            <c:dLbl>
              <c:idx val="6"/>
              <c:layout>
                <c:manualLayout>
                  <c:x val="-1.1978095065598288E-2"/>
                  <c:y val="-0.10815379554887521"/>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A36-4123-8327-9F4158F5885B}"/>
                </c:ext>
              </c:extLst>
            </c:dLbl>
            <c:dLbl>
              <c:idx val="7"/>
              <c:layout>
                <c:manualLayout>
                  <c:x val="-1.1643465036510771E-2"/>
                  <c:y val="-0.1149134077706798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A36-4123-8327-9F4158F5885B}"/>
                </c:ext>
              </c:extLst>
            </c:dLbl>
            <c:dLbl>
              <c:idx val="8"/>
              <c:layout>
                <c:manualLayout>
                  <c:x val="-1.1978095065598288E-2"/>
                  <c:y val="-0.1216730199924845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A36-4123-8327-9F4158F5885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2-5A36-4123-8327-9F4158F5885B}"/>
            </c:ext>
          </c:extLst>
        </c:ser>
        <c:dLbls>
          <c:showLegendKey val="0"/>
          <c:showVal val="0"/>
          <c:showCatName val="0"/>
          <c:showSerName val="0"/>
          <c:showPercent val="0"/>
          <c:showBubbleSize val="0"/>
        </c:dLbls>
        <c:marker val="1"/>
        <c:smooth val="0"/>
        <c:axId val="3"/>
        <c:axId val="4"/>
      </c:lineChart>
      <c:catAx>
        <c:axId val="16666760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66676032"/>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817-4AE4-9B6D-FCBA9211A977}"/>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D817-4AE4-9B6D-FCBA9211A977}"/>
              </c:ext>
            </c:extLst>
          </c:dPt>
          <c:dPt>
            <c:idx val="2"/>
            <c:bubble3D val="0"/>
            <c:spPr>
              <a:solidFill>
                <a:schemeClr val="accent1">
                  <a:lumMod val="40000"/>
                  <a:lumOff val="60000"/>
                </a:schemeClr>
              </a:solidFill>
            </c:spPr>
            <c:extLst>
              <c:ext xmlns:c16="http://schemas.microsoft.com/office/drawing/2014/chart" uri="{C3380CC4-5D6E-409C-BE32-E72D297353CC}">
                <c16:uniqueId val="{00000002-D817-4AE4-9B6D-FCBA9211A97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817-4AE4-9B6D-FCBA9211A97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17-4AE4-9B6D-FCBA9211A97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817-4AE4-9B6D-FCBA9211A97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817-4AE4-9B6D-FCBA9211A97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17-4AE4-9B6D-FCBA9211A97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17-4AE4-9B6D-FCBA9211A97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3488.6128153651393</c:v>
                </c:pt>
                <c:pt idx="1">
                  <c:v>51084.374921678187</c:v>
                </c:pt>
                <c:pt idx="2">
                  <c:v>28063.915007330928</c:v>
                </c:pt>
              </c:numCache>
            </c:numRef>
          </c:val>
          <c:extLst>
            <c:ext xmlns:c16="http://schemas.microsoft.com/office/drawing/2014/chart" uri="{C3380CC4-5D6E-409C-BE32-E72D297353CC}">
              <c16:uniqueId val="{00000006-D817-4AE4-9B6D-FCBA9211A977}"/>
            </c:ext>
          </c:extLst>
        </c:ser>
        <c:ser>
          <c:idx val="1"/>
          <c:order val="1"/>
          <c:dPt>
            <c:idx val="0"/>
            <c:bubble3D val="0"/>
            <c:extLst>
              <c:ext xmlns:c16="http://schemas.microsoft.com/office/drawing/2014/chart" uri="{C3380CC4-5D6E-409C-BE32-E72D297353CC}">
                <c16:uniqueId val="{00000007-D817-4AE4-9B6D-FCBA9211A977}"/>
              </c:ext>
            </c:extLst>
          </c:dPt>
          <c:dPt>
            <c:idx val="1"/>
            <c:bubble3D val="0"/>
            <c:extLst>
              <c:ext xmlns:c16="http://schemas.microsoft.com/office/drawing/2014/chart" uri="{C3380CC4-5D6E-409C-BE32-E72D297353CC}">
                <c16:uniqueId val="{00000008-D817-4AE4-9B6D-FCBA9211A977}"/>
              </c:ext>
            </c:extLst>
          </c:dPt>
          <c:dPt>
            <c:idx val="2"/>
            <c:bubble3D val="0"/>
            <c:extLst>
              <c:ext xmlns:c16="http://schemas.microsoft.com/office/drawing/2014/chart" uri="{C3380CC4-5D6E-409C-BE32-E72D297353CC}">
                <c16:uniqueId val="{00000009-D817-4AE4-9B6D-FCBA9211A97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D817-4AE4-9B6D-FCBA9211A97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822-4455-BF9D-8EA92641BFDC}"/>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C822-4455-BF9D-8EA92641BFD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822-4455-BF9D-8EA92641BFDC}"/>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822-4455-BF9D-8EA92641BFDC}"/>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822-4455-BF9D-8EA92641BFDC}"/>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C822-4455-BF9D-8EA92641BFD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0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60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60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607"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60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71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7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715"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71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zoomScale="40" zoomScaleNormal="10" zoomScaleSheetLayoutView="40" workbookViewId="0">
      <selection activeCell="L17" sqref="L17"/>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43929</v>
      </c>
      <c r="E6" s="131"/>
      <c r="F6" s="104"/>
      <c r="G6" s="104"/>
      <c r="H6" s="104"/>
      <c r="I6" s="104"/>
      <c r="J6" s="132" t="s">
        <v>0</v>
      </c>
      <c r="K6" s="133">
        <v>274.10230000000001</v>
      </c>
      <c r="L6" s="132" t="s">
        <v>1</v>
      </c>
      <c r="M6" s="134">
        <v>3910.15</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59" t="s">
        <v>27</v>
      </c>
      <c r="R8" s="159"/>
      <c r="S8" s="159"/>
      <c r="T8" s="159"/>
      <c r="U8" s="159"/>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60" t="s">
        <v>28</v>
      </c>
      <c r="C10" s="160"/>
      <c r="D10" s="161" t="s">
        <v>30</v>
      </c>
      <c r="E10" s="161"/>
      <c r="F10" s="27">
        <v>43992</v>
      </c>
      <c r="G10" s="28"/>
      <c r="H10" s="29">
        <v>1</v>
      </c>
      <c r="I10" s="30">
        <v>0</v>
      </c>
      <c r="J10" s="31">
        <v>4536000</v>
      </c>
      <c r="K10" s="32">
        <v>0</v>
      </c>
      <c r="L10" s="32">
        <v>3.9529999999999996E-2</v>
      </c>
      <c r="M10" s="102">
        <v>99.332999999999998</v>
      </c>
      <c r="N10" s="33">
        <f>+(F10-$D$6)/365</f>
        <v>0.17260273972602741</v>
      </c>
      <c r="O10" s="33">
        <f>DURATION($D$6,F10,I10,L10,1,3)</f>
        <v>0.16986301369863011</v>
      </c>
      <c r="P10" s="104"/>
      <c r="Q10" s="104"/>
      <c r="R10" s="104"/>
      <c r="S10" s="104"/>
      <c r="T10" s="104"/>
      <c r="U10" s="104"/>
      <c r="V10" s="104"/>
    </row>
    <row r="11" spans="2:24" ht="42" customHeight="1" thickTop="1" thickBot="1" x14ac:dyDescent="0.25">
      <c r="B11" s="160"/>
      <c r="C11" s="160"/>
      <c r="D11" s="162"/>
      <c r="E11" s="162"/>
      <c r="F11" s="34">
        <v>44083</v>
      </c>
      <c r="G11" s="35"/>
      <c r="H11" s="36">
        <v>1</v>
      </c>
      <c r="I11" s="37">
        <v>0</v>
      </c>
      <c r="J11" s="38">
        <v>4404999.7</v>
      </c>
      <c r="K11" s="39">
        <v>0</v>
      </c>
      <c r="L11" s="39">
        <v>4.0650000000000006E-2</v>
      </c>
      <c r="M11" s="103">
        <v>98.332999999999998</v>
      </c>
      <c r="N11" s="40">
        <f t="shared" ref="N11:N34" si="0">+(F11-$D$6)/365</f>
        <v>0.42191780821917807</v>
      </c>
      <c r="O11" s="40">
        <f>DURATION($D$6,F11,I11,L11,1,3)</f>
        <v>0.41917808219178077</v>
      </c>
      <c r="P11" s="104"/>
      <c r="Q11" s="104"/>
      <c r="R11" s="104"/>
      <c r="S11" s="104"/>
      <c r="T11" s="104"/>
      <c r="U11" s="104"/>
      <c r="V11" s="104"/>
    </row>
    <row r="12" spans="2:24" ht="42" customHeight="1" thickTop="1" thickBot="1" x14ac:dyDescent="0.25">
      <c r="B12" s="160"/>
      <c r="C12" s="160"/>
      <c r="D12" s="162"/>
      <c r="E12" s="162"/>
      <c r="F12" s="27">
        <v>44174</v>
      </c>
      <c r="G12" s="28"/>
      <c r="H12" s="29">
        <v>1</v>
      </c>
      <c r="I12" s="41">
        <v>0</v>
      </c>
      <c r="J12" s="31">
        <v>3849999.7</v>
      </c>
      <c r="K12" s="32">
        <v>0</v>
      </c>
      <c r="L12" s="32">
        <v>3.9900000000000005E-2</v>
      </c>
      <c r="M12" s="102">
        <v>97.408000000000001</v>
      </c>
      <c r="N12" s="33">
        <f t="shared" si="0"/>
        <v>0.67123287671232879</v>
      </c>
      <c r="O12" s="33">
        <f>DURATION($D$6,F12,I12,L12,1,3)</f>
        <v>0.66849315068493143</v>
      </c>
      <c r="P12" s="119"/>
      <c r="Q12" s="104"/>
      <c r="R12" s="104"/>
      <c r="S12" s="104"/>
      <c r="T12" s="104"/>
      <c r="U12" s="104"/>
      <c r="V12" s="104"/>
    </row>
    <row r="13" spans="2:24" ht="42" customHeight="1" thickTop="1" thickBot="1" x14ac:dyDescent="0.25">
      <c r="B13" s="160"/>
      <c r="C13" s="160"/>
      <c r="D13" s="163"/>
      <c r="E13" s="163"/>
      <c r="F13" s="34">
        <v>44264</v>
      </c>
      <c r="G13" s="35"/>
      <c r="H13" s="36">
        <v>1</v>
      </c>
      <c r="I13" s="37">
        <v>0</v>
      </c>
      <c r="J13" s="38">
        <v>850000</v>
      </c>
      <c r="K13" s="39">
        <v>0.41666666666666669</v>
      </c>
      <c r="L13" s="39">
        <v>4.4850000000000001E-2</v>
      </c>
      <c r="M13" s="103">
        <v>96.052999999999997</v>
      </c>
      <c r="N13" s="40">
        <f t="shared" si="0"/>
        <v>0.9178082191780822</v>
      </c>
      <c r="O13" s="40">
        <f>DURATION($D$6,F13,I13,L13,1,3)</f>
        <v>0.91780821917808231</v>
      </c>
      <c r="P13" s="104"/>
      <c r="Q13" s="104"/>
      <c r="R13" s="104"/>
      <c r="S13" s="104"/>
      <c r="T13" s="104"/>
      <c r="U13" s="104"/>
      <c r="V13" s="104"/>
    </row>
    <row r="14" spans="2:24" ht="42" customHeight="1" thickTop="1" thickBot="1" x14ac:dyDescent="0.25">
      <c r="B14" s="160"/>
      <c r="C14" s="160"/>
      <c r="D14" s="164" t="s">
        <v>31</v>
      </c>
      <c r="E14" s="164"/>
      <c r="F14" s="164"/>
      <c r="G14" s="164"/>
      <c r="H14" s="164"/>
      <c r="I14" s="164"/>
      <c r="J14" s="42">
        <f>SUM(J9:J13)</f>
        <v>13640999.399999999</v>
      </c>
      <c r="K14" s="43"/>
      <c r="L14" s="44"/>
      <c r="M14" s="44"/>
      <c r="N14" s="45"/>
      <c r="O14" s="45">
        <f>SUMPRODUCT(O10:O13,J10:J13)/J14</f>
        <v>0.43771084487612888</v>
      </c>
      <c r="P14" s="104"/>
      <c r="Q14" s="104"/>
      <c r="R14" s="104"/>
      <c r="S14" s="104"/>
      <c r="T14" s="104"/>
      <c r="U14" s="104"/>
      <c r="V14" s="104"/>
    </row>
    <row r="15" spans="2:24" ht="42" customHeight="1" thickTop="1" thickBot="1" x14ac:dyDescent="0.25">
      <c r="B15" s="160"/>
      <c r="C15" s="160"/>
      <c r="D15" s="161" t="s">
        <v>2</v>
      </c>
      <c r="E15" s="165"/>
      <c r="F15" s="27">
        <v>44036</v>
      </c>
      <c r="G15" s="28" t="s">
        <v>3</v>
      </c>
      <c r="H15" s="29">
        <v>15</v>
      </c>
      <c r="I15" s="30">
        <v>0.11</v>
      </c>
      <c r="J15" s="31">
        <v>6806426.5999999996</v>
      </c>
      <c r="K15" s="32">
        <v>0</v>
      </c>
      <c r="L15" s="32">
        <v>3.9550000000000002E-2</v>
      </c>
      <c r="M15" s="102">
        <v>101.97</v>
      </c>
      <c r="N15" s="33">
        <f>+(F15-$D$6)/365</f>
        <v>0.29315068493150687</v>
      </c>
      <c r="O15" s="33">
        <f>DURATION($D$6,F15,I15,L15,1,3)</f>
        <v>0.29041095890410951</v>
      </c>
      <c r="P15" s="124"/>
      <c r="Q15" s="104"/>
      <c r="R15" s="104"/>
      <c r="S15" s="104"/>
      <c r="T15" s="104"/>
      <c r="U15" s="104"/>
      <c r="V15" s="104"/>
    </row>
    <row r="16" spans="2:24" ht="42" customHeight="1" thickTop="1" thickBot="1" x14ac:dyDescent="0.25">
      <c r="B16" s="160"/>
      <c r="C16" s="160"/>
      <c r="D16" s="162"/>
      <c r="E16" s="166"/>
      <c r="F16" s="34">
        <v>44685</v>
      </c>
      <c r="G16" s="35" t="s">
        <v>3</v>
      </c>
      <c r="H16" s="36">
        <v>10</v>
      </c>
      <c r="I16" s="37">
        <v>7.0000000000000007E-2</v>
      </c>
      <c r="J16" s="38">
        <v>33484935.699999999</v>
      </c>
      <c r="K16" s="39">
        <v>0</v>
      </c>
      <c r="L16" s="39">
        <v>5.2140000000000006E-2</v>
      </c>
      <c r="M16" s="103">
        <v>103.411</v>
      </c>
      <c r="N16" s="40">
        <f t="shared" si="0"/>
        <v>2.0712328767123287</v>
      </c>
      <c r="O16" s="40">
        <f t="shared" ref="O16:O34" si="1">DURATION($D$6,F16,I16,L16,1,3)</f>
        <v>1.8812667415878344</v>
      </c>
      <c r="P16" s="124"/>
      <c r="Q16" s="104"/>
      <c r="R16" s="104"/>
      <c r="S16" s="104"/>
      <c r="T16" s="104"/>
      <c r="U16" s="104"/>
      <c r="V16" s="104"/>
    </row>
    <row r="17" spans="2:23" ht="42" customHeight="1" thickTop="1" thickBot="1" x14ac:dyDescent="0.25">
      <c r="B17" s="160"/>
      <c r="C17" s="160"/>
      <c r="D17" s="162"/>
      <c r="E17" s="166"/>
      <c r="F17" s="27">
        <v>45497</v>
      </c>
      <c r="G17" s="28" t="s">
        <v>3</v>
      </c>
      <c r="H17" s="29">
        <v>16</v>
      </c>
      <c r="I17" s="30">
        <v>0.1</v>
      </c>
      <c r="J17" s="31">
        <v>25779227.5</v>
      </c>
      <c r="K17" s="32">
        <v>0</v>
      </c>
      <c r="L17" s="32">
        <v>6.2519999999999992E-2</v>
      </c>
      <c r="M17" s="102">
        <v>113.68</v>
      </c>
      <c r="N17" s="33">
        <f t="shared" si="0"/>
        <v>4.2958904109589042</v>
      </c>
      <c r="O17" s="33">
        <f t="shared" si="1"/>
        <v>3.5233054347470505</v>
      </c>
      <c r="P17" s="124"/>
      <c r="Q17" s="104"/>
      <c r="R17" s="104"/>
      <c r="S17" s="104"/>
      <c r="T17" s="104"/>
      <c r="U17" s="104"/>
      <c r="V17" s="119"/>
    </row>
    <row r="18" spans="2:23" ht="42" customHeight="1" thickTop="1" thickBot="1" x14ac:dyDescent="0.25">
      <c r="B18" s="160"/>
      <c r="C18" s="160"/>
      <c r="D18" s="162"/>
      <c r="E18" s="166"/>
      <c r="F18" s="34">
        <v>45987</v>
      </c>
      <c r="G18" s="35" t="s">
        <v>3</v>
      </c>
      <c r="H18" s="36">
        <v>8</v>
      </c>
      <c r="I18" s="37">
        <v>6.25E-2</v>
      </c>
      <c r="J18" s="38">
        <v>19952831.899999999</v>
      </c>
      <c r="K18" s="39">
        <v>0</v>
      </c>
      <c r="L18" s="39">
        <v>6.9089999999999999E-2</v>
      </c>
      <c r="M18" s="103">
        <v>96.960999999999999</v>
      </c>
      <c r="N18" s="40">
        <f t="shared" si="0"/>
        <v>5.6383561643835618</v>
      </c>
      <c r="O18" s="40">
        <f t="shared" si="1"/>
        <v>4.8017751894303329</v>
      </c>
      <c r="P18" s="12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31">
        <v>28778993.899999999</v>
      </c>
      <c r="K19" s="32">
        <v>0</v>
      </c>
      <c r="L19" s="32">
        <v>7.0499999999999993E-2</v>
      </c>
      <c r="M19" s="102">
        <v>102.19</v>
      </c>
      <c r="N19" s="33">
        <f t="shared" si="0"/>
        <v>6.3863013698630136</v>
      </c>
      <c r="O19" s="33">
        <f t="shared" si="1"/>
        <v>5.0920139712098038</v>
      </c>
      <c r="P19" s="12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5247561.8</v>
      </c>
      <c r="K20" s="39">
        <v>0</v>
      </c>
      <c r="L20" s="39">
        <v>7.3539999999999994E-2</v>
      </c>
      <c r="M20" s="103">
        <v>90.885000000000005</v>
      </c>
      <c r="N20" s="40">
        <f t="shared" si="0"/>
        <v>7.5753424657534243</v>
      </c>
      <c r="O20" s="40">
        <f t="shared" si="1"/>
        <v>6.1221810663585847</v>
      </c>
      <c r="P20" s="124"/>
      <c r="Q20" s="167" t="s">
        <v>32</v>
      </c>
      <c r="R20" s="168"/>
      <c r="S20" s="47"/>
      <c r="T20" s="48">
        <f>+J14</f>
        <v>13640999.399999999</v>
      </c>
      <c r="U20" s="49">
        <v>5.3410234566422549E-2</v>
      </c>
      <c r="V20" s="104"/>
      <c r="W20" s="46"/>
    </row>
    <row r="21" spans="2:23" ht="42" customHeight="1" thickTop="1" thickBot="1" x14ac:dyDescent="0.25">
      <c r="B21" s="160"/>
      <c r="C21" s="160"/>
      <c r="D21" s="162"/>
      <c r="E21" s="166"/>
      <c r="F21" s="27">
        <v>46871</v>
      </c>
      <c r="G21" s="28" t="s">
        <v>3</v>
      </c>
      <c r="H21" s="29">
        <v>16</v>
      </c>
      <c r="I21" s="30">
        <v>0.06</v>
      </c>
      <c r="J21" s="31">
        <v>31080683.300000001</v>
      </c>
      <c r="K21" s="32">
        <v>0</v>
      </c>
      <c r="L21" s="32">
        <v>7.3429999999999995E-2</v>
      </c>
      <c r="M21" s="102">
        <v>92.034999999999997</v>
      </c>
      <c r="N21" s="33">
        <f t="shared" si="0"/>
        <v>8.0602739726027401</v>
      </c>
      <c r="O21" s="33">
        <f t="shared" si="1"/>
        <v>6.1676957805602415</v>
      </c>
      <c r="P21" s="124"/>
      <c r="Q21" s="169" t="s">
        <v>33</v>
      </c>
      <c r="R21" s="170"/>
      <c r="S21" s="50"/>
      <c r="T21" s="51">
        <f>+J25</f>
        <v>199747568.60000002</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17802886.300000001</v>
      </c>
      <c r="K22" s="39">
        <v>0</v>
      </c>
      <c r="L22" s="39">
        <v>7.8129999999999991E-2</v>
      </c>
      <c r="M22" s="103">
        <v>99.488</v>
      </c>
      <c r="N22" s="40">
        <f t="shared" si="0"/>
        <v>10.452054794520548</v>
      </c>
      <c r="O22" s="40">
        <f t="shared" si="1"/>
        <v>7.2223316623911451</v>
      </c>
      <c r="P22" s="124"/>
      <c r="Q22" s="53" t="s">
        <v>34</v>
      </c>
      <c r="R22" s="47"/>
      <c r="S22" s="47"/>
      <c r="T22" s="48">
        <f>+J35</f>
        <v>109734117.26591505</v>
      </c>
      <c r="U22" s="49">
        <v>0.33463513140419038</v>
      </c>
      <c r="V22" s="104"/>
    </row>
    <row r="23" spans="2:23" ht="42" customHeight="1" thickTop="1" thickBot="1" x14ac:dyDescent="0.25">
      <c r="B23" s="160"/>
      <c r="C23" s="160"/>
      <c r="D23" s="162"/>
      <c r="E23" s="166"/>
      <c r="F23" s="27">
        <v>48395</v>
      </c>
      <c r="G23" s="28" t="s">
        <v>3</v>
      </c>
      <c r="H23" s="29">
        <v>16</v>
      </c>
      <c r="I23" s="30">
        <v>7.0000000000000007E-2</v>
      </c>
      <c r="J23" s="31">
        <v>18823780.300000001</v>
      </c>
      <c r="K23" s="32">
        <v>0</v>
      </c>
      <c r="L23" s="32">
        <v>7.9969999999999999E-2</v>
      </c>
      <c r="M23" s="102">
        <v>92.352999999999994</v>
      </c>
      <c r="N23" s="33">
        <f t="shared" si="0"/>
        <v>12.235616438356164</v>
      </c>
      <c r="O23" s="33">
        <f t="shared" si="1"/>
        <v>7.9840697986181715</v>
      </c>
      <c r="P23" s="124"/>
      <c r="Q23" s="54" t="s">
        <v>35</v>
      </c>
      <c r="R23" s="54"/>
      <c r="S23" s="54"/>
      <c r="T23" s="55">
        <f>SUM(T20:T22)</f>
        <v>323122685.2659151</v>
      </c>
      <c r="U23" s="56">
        <v>1</v>
      </c>
      <c r="V23" s="104"/>
      <c r="W23" s="57"/>
    </row>
    <row r="24" spans="2:23" ht="42" customHeight="1" thickTop="1" thickBot="1" x14ac:dyDescent="0.25">
      <c r="B24" s="160"/>
      <c r="C24" s="160"/>
      <c r="D24" s="58"/>
      <c r="E24" s="58"/>
      <c r="F24" s="34">
        <v>49235</v>
      </c>
      <c r="G24" s="35" t="s">
        <v>3</v>
      </c>
      <c r="H24" s="36">
        <v>16</v>
      </c>
      <c r="I24" s="37">
        <v>7.2499999999999995E-2</v>
      </c>
      <c r="J24" s="38">
        <v>11990241.300000001</v>
      </c>
      <c r="K24" s="39">
        <v>0</v>
      </c>
      <c r="L24" s="39">
        <v>8.022E-2</v>
      </c>
      <c r="M24" s="103">
        <v>93.445999999999998</v>
      </c>
      <c r="N24" s="40">
        <f t="shared" si="0"/>
        <v>14.536986301369863</v>
      </c>
      <c r="O24" s="40">
        <f t="shared" si="1"/>
        <v>8.9464623580735232</v>
      </c>
      <c r="P24" s="124"/>
      <c r="Q24" s="59"/>
      <c r="R24" s="59"/>
      <c r="S24" s="59"/>
      <c r="T24" s="60"/>
      <c r="U24" s="61"/>
      <c r="V24" s="104"/>
      <c r="W24" s="57"/>
    </row>
    <row r="25" spans="2:23" ht="42" customHeight="1" thickTop="1" thickBot="1" x14ac:dyDescent="0.25">
      <c r="B25" s="160"/>
      <c r="C25" s="160"/>
      <c r="D25" s="171" t="s">
        <v>36</v>
      </c>
      <c r="E25" s="171"/>
      <c r="F25" s="171"/>
      <c r="G25" s="171"/>
      <c r="H25" s="171"/>
      <c r="I25" s="171"/>
      <c r="J25" s="42">
        <f>SUM(J15:J24)</f>
        <v>199747568.60000002</v>
      </c>
      <c r="K25" s="43"/>
      <c r="L25" s="44"/>
      <c r="M25" s="44"/>
      <c r="N25" s="45"/>
      <c r="O25" s="45">
        <f>SUMPRODUCT(O15:O24,J15:J24)/J25</f>
        <v>5.0469329802496894</v>
      </c>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15990139.4950039</v>
      </c>
      <c r="K26" s="39">
        <v>1.0777656686895138E-3</v>
      </c>
      <c r="L26" s="39">
        <v>1.8710000000000001E-2</v>
      </c>
      <c r="M26" s="103">
        <v>101.471</v>
      </c>
      <c r="N26" s="40">
        <f t="shared" si="0"/>
        <v>0.92054794520547945</v>
      </c>
      <c r="O26" s="40">
        <f t="shared" si="1"/>
        <v>0.92054794520547933</v>
      </c>
      <c r="P26" s="82"/>
      <c r="Q26" s="159"/>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31">
        <v>28569977.680069141</v>
      </c>
      <c r="K27" s="32">
        <v>1.0777656686893791E-3</v>
      </c>
      <c r="L27" s="32">
        <v>2.751E-2</v>
      </c>
      <c r="M27" s="102">
        <v>105.456</v>
      </c>
      <c r="N27" s="33">
        <f t="shared" si="0"/>
        <v>2.8794520547945206</v>
      </c>
      <c r="O27" s="33">
        <f t="shared" si="1"/>
        <v>2.7466545637837507</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10763435.411285002</v>
      </c>
      <c r="K28" s="39">
        <v>1.0777656686895608E-3</v>
      </c>
      <c r="L28" s="39">
        <v>2.5399999999999999E-2</v>
      </c>
      <c r="M28" s="103">
        <v>104.52</v>
      </c>
      <c r="N28" s="40">
        <f t="shared" si="0"/>
        <v>5.0821917808219181</v>
      </c>
      <c r="O28" s="40">
        <f t="shared" si="1"/>
        <v>4.6061643958906267</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31">
        <v>17773486.610819001</v>
      </c>
      <c r="K29" s="32">
        <v>1.0777656686892364E-3</v>
      </c>
      <c r="L29" s="32">
        <v>3.1349999999999996E-2</v>
      </c>
      <c r="M29" s="102">
        <v>101.01</v>
      </c>
      <c r="N29" s="33">
        <f t="shared" si="0"/>
        <v>6.9424657534246572</v>
      </c>
      <c r="O29" s="33">
        <f t="shared" si="1"/>
        <v>6.307285027676742</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239327.48940360002</v>
      </c>
      <c r="K30" s="39">
        <v>1.0777656686896226E-3</v>
      </c>
      <c r="L30" s="39">
        <v>2.9289999999999997E-2</v>
      </c>
      <c r="M30" s="103">
        <v>94.679000000000002</v>
      </c>
      <c r="N30" s="40">
        <f t="shared" si="0"/>
        <v>9.0328767123287665</v>
      </c>
      <c r="O30" s="40">
        <f t="shared" si="1"/>
        <v>8.0556964083950255</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31">
        <v>11241449.264812499</v>
      </c>
      <c r="K31" s="32">
        <v>1.077765668689666E-3</v>
      </c>
      <c r="L31" s="32">
        <v>3.1269999999999999E-2</v>
      </c>
      <c r="M31" s="102">
        <v>98.662000000000006</v>
      </c>
      <c r="N31" s="33">
        <f t="shared" si="0"/>
        <v>12.96986301369863</v>
      </c>
      <c r="O31" s="33">
        <f t="shared" si="1"/>
        <v>10.899116689041918</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15545686.452986101</v>
      </c>
      <c r="K32" s="39">
        <v>1.0777656686896647E-3</v>
      </c>
      <c r="L32" s="39">
        <v>3.2390000000000002E-2</v>
      </c>
      <c r="M32" s="103">
        <v>117.71599999999999</v>
      </c>
      <c r="N32" s="40">
        <f t="shared" si="0"/>
        <v>14.997260273972604</v>
      </c>
      <c r="O32" s="40">
        <f t="shared" si="1"/>
        <v>11.39438798341622</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31">
        <v>6412589.0457125008</v>
      </c>
      <c r="K33" s="32">
        <v>1.0777656686897462E-3</v>
      </c>
      <c r="L33" s="32">
        <v>3.1600000000000003E-2</v>
      </c>
      <c r="M33" s="102">
        <v>107.626</v>
      </c>
      <c r="N33" s="33">
        <f t="shared" si="0"/>
        <v>16.895890410958906</v>
      </c>
      <c r="O33" s="33">
        <f t="shared" si="1"/>
        <v>12.924056708262436</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3198025.8158232998</v>
      </c>
      <c r="K34" s="39">
        <v>1.0777656686893717E-3</v>
      </c>
      <c r="L34" s="39">
        <v>2.8820000000000002E-2</v>
      </c>
      <c r="M34" s="103">
        <v>116.96299999999999</v>
      </c>
      <c r="N34" s="40">
        <f t="shared" si="0"/>
        <v>29.208219178082192</v>
      </c>
      <c r="O34" s="40">
        <f t="shared" si="1"/>
        <v>18.619831570192947</v>
      </c>
      <c r="P34" s="104"/>
      <c r="Q34" s="104"/>
      <c r="R34" s="104"/>
      <c r="S34" s="104"/>
      <c r="T34" s="104"/>
      <c r="U34" s="104"/>
      <c r="V34" s="104"/>
    </row>
    <row r="35" spans="2:22" ht="42" customHeight="1" thickTop="1" x14ac:dyDescent="0.2">
      <c r="B35" s="160"/>
      <c r="C35" s="160"/>
      <c r="D35" s="176" t="s">
        <v>37</v>
      </c>
      <c r="E35" s="176"/>
      <c r="F35" s="176"/>
      <c r="G35" s="176"/>
      <c r="H35" s="176"/>
      <c r="I35" s="176"/>
      <c r="J35" s="42">
        <f>SUM(J26:J34)</f>
        <v>109734117.26591505</v>
      </c>
      <c r="K35" s="62"/>
      <c r="L35" s="62"/>
      <c r="M35" s="63"/>
      <c r="N35" s="64"/>
      <c r="O35" s="45">
        <f>SUMPRODUCT(O26:O34,J26:J34)/J35</f>
        <v>6.3688389020013982</v>
      </c>
      <c r="P35" s="104"/>
      <c r="Q35" s="104"/>
      <c r="R35" s="104"/>
      <c r="S35" s="104"/>
      <c r="T35" s="104"/>
      <c r="U35" s="104"/>
      <c r="V35" s="104"/>
    </row>
    <row r="36" spans="2:22" ht="42" customHeight="1" x14ac:dyDescent="0.2">
      <c r="B36" s="160"/>
      <c r="C36" s="160"/>
      <c r="D36" s="177" t="s">
        <v>38</v>
      </c>
      <c r="E36" s="177"/>
      <c r="F36" s="177"/>
      <c r="G36" s="177"/>
      <c r="H36" s="177"/>
      <c r="I36" s="177"/>
      <c r="J36" s="42">
        <f>+J35+J25</f>
        <v>309481685.86591506</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f>+J36+J14</f>
        <v>323122685.26591504</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8"/>
      <c r="C39" s="178"/>
      <c r="D39" s="179" t="s">
        <v>29</v>
      </c>
      <c r="E39" s="180"/>
      <c r="F39" s="181" t="s">
        <v>42</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43</v>
      </c>
      <c r="C62" s="184"/>
      <c r="D62" s="184"/>
      <c r="E62" s="31">
        <f>+J10+J11+J12+J15</f>
        <v>19597426</v>
      </c>
      <c r="F62" s="31">
        <f>+J13</f>
        <v>850000</v>
      </c>
      <c r="G62" s="31">
        <f>+J16</f>
        <v>33484935.699999999</v>
      </c>
      <c r="H62" s="31"/>
      <c r="I62" s="31">
        <f>+J17</f>
        <v>25779227.5</v>
      </c>
      <c r="J62" s="31">
        <f>+J18</f>
        <v>19952831.899999999</v>
      </c>
      <c r="K62" s="31">
        <f>+J19</f>
        <v>28778993.899999999</v>
      </c>
      <c r="L62" s="31">
        <f>+J20</f>
        <v>5247561.8</v>
      </c>
      <c r="M62" s="31">
        <f>+J21</f>
        <v>31080683.300000001</v>
      </c>
      <c r="N62" s="31"/>
      <c r="O62" s="31">
        <f>+J22</f>
        <v>17802886.300000001</v>
      </c>
      <c r="P62" s="31">
        <f>+J23</f>
        <v>18823780.300000001</v>
      </c>
      <c r="Q62" s="31"/>
      <c r="R62" s="31">
        <f>+J24</f>
        <v>11990241.300000001</v>
      </c>
      <c r="S62" s="31"/>
      <c r="T62" s="31"/>
      <c r="U62" s="31"/>
      <c r="V62" s="73">
        <f>SUM(E62:U62)</f>
        <v>213388568.00000003</v>
      </c>
      <c r="W62" s="3"/>
      <c r="X62" s="3"/>
    </row>
    <row r="63" spans="2:24" s="72" customFormat="1" ht="57" customHeight="1" thickTop="1" thickBot="1" x14ac:dyDescent="0.25">
      <c r="B63" s="185" t="s">
        <v>34</v>
      </c>
      <c r="C63" s="185"/>
      <c r="D63" s="185"/>
      <c r="E63" s="38"/>
      <c r="F63" s="38">
        <f>+J26</f>
        <v>15990139.4950039</v>
      </c>
      <c r="G63" s="38"/>
      <c r="H63" s="38">
        <f>+J27</f>
        <v>28569977.680069141</v>
      </c>
      <c r="I63" s="38"/>
      <c r="J63" s="38">
        <f>+J28</f>
        <v>10763435.411285002</v>
      </c>
      <c r="K63" s="38"/>
      <c r="L63" s="38">
        <f>+J29</f>
        <v>17773486.610819001</v>
      </c>
      <c r="M63" s="38"/>
      <c r="N63" s="38">
        <f>+J30</f>
        <v>239327.48940360002</v>
      </c>
      <c r="O63" s="38"/>
      <c r="P63" s="38"/>
      <c r="Q63" s="38">
        <f>+J31</f>
        <v>11241449.264812499</v>
      </c>
      <c r="R63" s="38"/>
      <c r="S63" s="38">
        <f>+J32</f>
        <v>15545686.452986101</v>
      </c>
      <c r="T63" s="38">
        <f>+J33</f>
        <v>6412589.0457125008</v>
      </c>
      <c r="U63" s="38">
        <f>+J34</f>
        <v>3198025.8158232998</v>
      </c>
      <c r="V63" s="74">
        <f>SUM(E63:U63)</f>
        <v>109734117.26591505</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85" t="s">
        <v>6</v>
      </c>
      <c r="C65" s="185"/>
      <c r="D65" s="185"/>
      <c r="E65" s="80">
        <f>SUM(E62:E63)</f>
        <v>19597426</v>
      </c>
      <c r="F65" s="80">
        <f t="shared" ref="F65:U65" si="2">SUM(F62:F63)</f>
        <v>16840139.495003901</v>
      </c>
      <c r="G65" s="80">
        <f t="shared" si="2"/>
        <v>33484935.699999999</v>
      </c>
      <c r="H65" s="80">
        <f t="shared" si="2"/>
        <v>28569977.680069141</v>
      </c>
      <c r="I65" s="80">
        <f t="shared" si="2"/>
        <v>25779227.5</v>
      </c>
      <c r="J65" s="80">
        <f t="shared" si="2"/>
        <v>30716267.311285</v>
      </c>
      <c r="K65" s="80">
        <f t="shared" si="2"/>
        <v>28778993.899999999</v>
      </c>
      <c r="L65" s="80">
        <f t="shared" si="2"/>
        <v>23021048.410819001</v>
      </c>
      <c r="M65" s="80">
        <f t="shared" si="2"/>
        <v>31080683.300000001</v>
      </c>
      <c r="N65" s="80">
        <f t="shared" si="2"/>
        <v>239327.48940360002</v>
      </c>
      <c r="O65" s="80">
        <f t="shared" si="2"/>
        <v>17802886.300000001</v>
      </c>
      <c r="P65" s="80">
        <f t="shared" si="2"/>
        <v>18823780.300000001</v>
      </c>
      <c r="Q65" s="80">
        <f t="shared" si="2"/>
        <v>11241449.264812499</v>
      </c>
      <c r="R65" s="80">
        <f t="shared" si="2"/>
        <v>11990241.300000001</v>
      </c>
      <c r="S65" s="80">
        <f t="shared" si="2"/>
        <v>15545686.452986101</v>
      </c>
      <c r="T65" s="80">
        <f t="shared" si="2"/>
        <v>6412589.0457125008</v>
      </c>
      <c r="U65" s="80">
        <f t="shared" si="2"/>
        <v>3198025.8158232998</v>
      </c>
      <c r="V65" s="80">
        <f>SUM(V62:V63)</f>
        <v>323122685.2659151</v>
      </c>
      <c r="W65" s="46"/>
      <c r="X65" s="3"/>
    </row>
    <row r="66" spans="2:24" s="72" customFormat="1" ht="58.5" customHeight="1" thickTop="1" x14ac:dyDescent="0.2">
      <c r="B66" s="184" t="s">
        <v>45</v>
      </c>
      <c r="C66" s="184"/>
      <c r="D66" s="184"/>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86" t="s">
        <v>7</v>
      </c>
      <c r="C72" s="187"/>
      <c r="D72" s="187"/>
      <c r="E72" s="187"/>
      <c r="F72" s="187"/>
      <c r="G72" s="187"/>
      <c r="H72" s="187"/>
      <c r="I72" s="187"/>
      <c r="J72" s="187"/>
      <c r="K72" s="187"/>
      <c r="L72" s="187"/>
      <c r="M72" s="187"/>
      <c r="N72" s="187"/>
      <c r="O72" s="187"/>
      <c r="P72" s="187"/>
      <c r="Q72" s="187"/>
      <c r="R72" s="187"/>
      <c r="S72" s="187"/>
      <c r="T72" s="187"/>
      <c r="U72" s="188"/>
      <c r="V72" s="104"/>
    </row>
    <row r="73" spans="2:24" ht="18.75" customHeight="1" x14ac:dyDescent="0.2">
      <c r="B73" s="189"/>
      <c r="C73" s="190"/>
      <c r="D73" s="190"/>
      <c r="E73" s="190"/>
      <c r="F73" s="190"/>
      <c r="G73" s="190"/>
      <c r="H73" s="190"/>
      <c r="I73" s="190"/>
      <c r="J73" s="190"/>
      <c r="K73" s="190"/>
      <c r="L73" s="190"/>
      <c r="M73" s="190"/>
      <c r="N73" s="190"/>
      <c r="O73" s="190"/>
      <c r="P73" s="190"/>
      <c r="Q73" s="190"/>
      <c r="R73" s="190"/>
      <c r="S73" s="190"/>
      <c r="T73" s="190"/>
      <c r="U73" s="191"/>
      <c r="V73" s="104"/>
    </row>
    <row r="74" spans="2:24" ht="18.75" customHeight="1" x14ac:dyDescent="0.2">
      <c r="B74" s="189"/>
      <c r="C74" s="190"/>
      <c r="D74" s="190"/>
      <c r="E74" s="190"/>
      <c r="F74" s="190"/>
      <c r="G74" s="190"/>
      <c r="H74" s="190"/>
      <c r="I74" s="190"/>
      <c r="J74" s="190"/>
      <c r="K74" s="190"/>
      <c r="L74" s="190"/>
      <c r="M74" s="190"/>
      <c r="N74" s="190"/>
      <c r="O74" s="190"/>
      <c r="P74" s="190"/>
      <c r="Q74" s="190"/>
      <c r="R74" s="190"/>
      <c r="S74" s="190"/>
      <c r="T74" s="190"/>
      <c r="U74" s="191"/>
      <c r="V74" s="104"/>
    </row>
    <row r="75" spans="2:24" ht="18.75" customHeight="1" x14ac:dyDescent="0.2">
      <c r="B75" s="189"/>
      <c r="C75" s="190"/>
      <c r="D75" s="190"/>
      <c r="E75" s="190"/>
      <c r="F75" s="190"/>
      <c r="G75" s="190"/>
      <c r="H75" s="190"/>
      <c r="I75" s="190"/>
      <c r="J75" s="190"/>
      <c r="K75" s="190"/>
      <c r="L75" s="190"/>
      <c r="M75" s="190"/>
      <c r="N75" s="190"/>
      <c r="O75" s="190"/>
      <c r="P75" s="190"/>
      <c r="Q75" s="190"/>
      <c r="R75" s="190"/>
      <c r="S75" s="190"/>
      <c r="T75" s="190"/>
      <c r="U75" s="191"/>
      <c r="V75" s="104"/>
    </row>
    <row r="76" spans="2:24" ht="49.5" customHeight="1" x14ac:dyDescent="0.2">
      <c r="B76" s="192"/>
      <c r="C76" s="193"/>
      <c r="D76" s="193"/>
      <c r="E76" s="193"/>
      <c r="F76" s="193"/>
      <c r="G76" s="193"/>
      <c r="H76" s="193"/>
      <c r="I76" s="193"/>
      <c r="J76" s="193"/>
      <c r="K76" s="193"/>
      <c r="L76" s="193"/>
      <c r="M76" s="193"/>
      <c r="N76" s="193"/>
      <c r="O76" s="193"/>
      <c r="P76" s="193"/>
      <c r="Q76" s="193"/>
      <c r="R76" s="193"/>
      <c r="S76" s="193"/>
      <c r="T76" s="193"/>
      <c r="U76" s="194"/>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236" spans="5:5" ht="0" hidden="1" customHeight="1" x14ac:dyDescent="0.2"/>
    <row r="237" spans="5:5" ht="0" hidden="1" customHeight="1" x14ac:dyDescent="0.2"/>
    <row r="240" spans="5:5" ht="0" hidden="1" customHeight="1" x14ac:dyDescent="0.2">
      <c r="E240" s="3" t="s">
        <v>8</v>
      </c>
    </row>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sqref="A1:IV65536"/>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43929</v>
      </c>
      <c r="E6" s="131"/>
      <c r="F6" s="104"/>
      <c r="G6" s="104"/>
      <c r="H6" s="104"/>
      <c r="I6" s="104"/>
      <c r="J6" s="132" t="s">
        <v>0</v>
      </c>
      <c r="K6" s="133">
        <v>274.10230000000001</v>
      </c>
      <c r="L6" s="132" t="s">
        <v>1</v>
      </c>
      <c r="M6" s="134">
        <v>3910.15</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60" t="s">
        <v>76</v>
      </c>
      <c r="C10" s="160"/>
      <c r="D10" s="161" t="s">
        <v>75</v>
      </c>
      <c r="E10" s="161"/>
      <c r="F10" s="27">
        <v>43992</v>
      </c>
      <c r="G10" s="28"/>
      <c r="H10" s="29">
        <v>1</v>
      </c>
      <c r="I10" s="30">
        <v>0</v>
      </c>
      <c r="J10" s="101">
        <v>1160.0577982941832</v>
      </c>
      <c r="K10" s="30">
        <v>0</v>
      </c>
      <c r="L10" s="30">
        <v>3.9529999999999996E-2</v>
      </c>
      <c r="M10" s="102">
        <v>99.332999999999998</v>
      </c>
      <c r="N10" s="33">
        <v>0.17260273972602741</v>
      </c>
      <c r="O10" s="33">
        <v>0.16986301369863011</v>
      </c>
      <c r="P10" s="104"/>
      <c r="Q10" s="1"/>
      <c r="R10" s="1"/>
      <c r="S10" s="1"/>
      <c r="T10" s="1"/>
      <c r="U10" s="1"/>
      <c r="V10" s="104"/>
    </row>
    <row r="11" spans="2:24" ht="42" customHeight="1" thickTop="1" thickBot="1" x14ac:dyDescent="0.25">
      <c r="B11" s="160"/>
      <c r="C11" s="160"/>
      <c r="D11" s="162"/>
      <c r="E11" s="162"/>
      <c r="F11" s="34">
        <v>44083</v>
      </c>
      <c r="G11" s="35"/>
      <c r="H11" s="36">
        <v>1</v>
      </c>
      <c r="I11" s="37">
        <v>0</v>
      </c>
      <c r="J11" s="38">
        <v>1126.5551705177552</v>
      </c>
      <c r="K11" s="37">
        <v>0</v>
      </c>
      <c r="L11" s="37">
        <v>4.0650000000000006E-2</v>
      </c>
      <c r="M11" s="103">
        <v>98.332999999999998</v>
      </c>
      <c r="N11" s="40">
        <v>0.42191780821917807</v>
      </c>
      <c r="O11" s="40">
        <v>0.41917808219178077</v>
      </c>
      <c r="P11" s="104"/>
      <c r="Q11" s="1"/>
      <c r="R11" s="1"/>
      <c r="S11" s="1"/>
      <c r="T11" s="1"/>
      <c r="U11" s="1"/>
      <c r="V11" s="104"/>
    </row>
    <row r="12" spans="2:24" ht="42" customHeight="1" thickTop="1" thickBot="1" x14ac:dyDescent="0.25">
      <c r="B12" s="160"/>
      <c r="C12" s="160"/>
      <c r="D12" s="162"/>
      <c r="E12" s="162"/>
      <c r="F12" s="27">
        <v>44174</v>
      </c>
      <c r="G12" s="28"/>
      <c r="H12" s="29">
        <v>1</v>
      </c>
      <c r="I12" s="41">
        <v>0</v>
      </c>
      <c r="J12" s="101">
        <v>984.61688170530545</v>
      </c>
      <c r="K12" s="41">
        <v>0</v>
      </c>
      <c r="L12" s="41">
        <v>3.9900000000000005E-2</v>
      </c>
      <c r="M12" s="102">
        <v>97.408000000000001</v>
      </c>
      <c r="N12" s="33">
        <v>0.67123287671232879</v>
      </c>
      <c r="O12" s="33">
        <v>0.66849315068493143</v>
      </c>
      <c r="P12" s="119"/>
      <c r="Q12" s="1"/>
      <c r="R12" s="1"/>
      <c r="S12" s="1"/>
      <c r="T12" s="1"/>
      <c r="U12" s="1"/>
      <c r="V12" s="104"/>
    </row>
    <row r="13" spans="2:24" ht="42" customHeight="1" thickTop="1" thickBot="1" x14ac:dyDescent="0.25">
      <c r="B13" s="160"/>
      <c r="C13" s="160"/>
      <c r="D13" s="163"/>
      <c r="E13" s="163"/>
      <c r="F13" s="34">
        <v>44264</v>
      </c>
      <c r="G13" s="35"/>
      <c r="H13" s="36">
        <v>1</v>
      </c>
      <c r="I13" s="37">
        <v>0</v>
      </c>
      <c r="J13" s="38">
        <v>217.38296484789586</v>
      </c>
      <c r="K13" s="37">
        <v>0.41666666666666669</v>
      </c>
      <c r="L13" s="37">
        <v>4.4850000000000001E-2</v>
      </c>
      <c r="M13" s="103">
        <v>96.052999999999997</v>
      </c>
      <c r="N13" s="40">
        <v>0.9178082191780822</v>
      </c>
      <c r="O13" s="40">
        <v>0.91780821917808231</v>
      </c>
      <c r="P13" s="104"/>
      <c r="Q13" s="1"/>
      <c r="R13" s="1"/>
      <c r="S13" s="1"/>
      <c r="T13" s="1"/>
      <c r="U13" s="1"/>
      <c r="V13" s="104"/>
    </row>
    <row r="14" spans="2:24" ht="42" customHeight="1" thickTop="1" thickBot="1" x14ac:dyDescent="0.25">
      <c r="B14" s="160"/>
      <c r="C14" s="160"/>
      <c r="D14" s="164" t="s">
        <v>74</v>
      </c>
      <c r="E14" s="164"/>
      <c r="F14" s="164"/>
      <c r="G14" s="164"/>
      <c r="H14" s="164"/>
      <c r="I14" s="164"/>
      <c r="J14" s="42">
        <v>3488.6128153651393</v>
      </c>
      <c r="K14" s="43"/>
      <c r="L14" s="44"/>
      <c r="M14" s="44"/>
      <c r="N14" s="45"/>
      <c r="O14" s="45"/>
      <c r="P14" s="104"/>
      <c r="Q14" s="1"/>
      <c r="R14" s="1"/>
      <c r="S14" s="1"/>
      <c r="T14" s="1"/>
      <c r="U14" s="1"/>
      <c r="V14" s="104"/>
    </row>
    <row r="15" spans="2:24" ht="42" customHeight="1" thickTop="1" thickBot="1" x14ac:dyDescent="0.25">
      <c r="B15" s="160"/>
      <c r="C15" s="160"/>
      <c r="D15" s="161" t="s">
        <v>2</v>
      </c>
      <c r="E15" s="165"/>
      <c r="F15" s="27">
        <v>44036</v>
      </c>
      <c r="G15" s="28" t="s">
        <v>3</v>
      </c>
      <c r="H15" s="29">
        <v>15</v>
      </c>
      <c r="I15" s="30">
        <v>0.11</v>
      </c>
      <c r="J15" s="101">
        <v>1740.7072874442156</v>
      </c>
      <c r="K15" s="30">
        <v>0</v>
      </c>
      <c r="L15" s="30">
        <v>3.9550000000000002E-2</v>
      </c>
      <c r="M15" s="102">
        <v>101.97</v>
      </c>
      <c r="N15" s="33">
        <v>0.29315068493150687</v>
      </c>
      <c r="O15" s="33">
        <v>0.29041095890410951</v>
      </c>
      <c r="P15" s="104"/>
      <c r="Q15" s="1"/>
      <c r="R15" s="1"/>
      <c r="S15" s="1"/>
      <c r="T15" s="1"/>
      <c r="U15" s="1"/>
      <c r="V15" s="104"/>
    </row>
    <row r="16" spans="2:24" ht="42" customHeight="1" thickTop="1" thickBot="1" x14ac:dyDescent="0.25">
      <c r="B16" s="160"/>
      <c r="C16" s="160"/>
      <c r="D16" s="162"/>
      <c r="E16" s="166"/>
      <c r="F16" s="34">
        <v>44685</v>
      </c>
      <c r="G16" s="35" t="s">
        <v>3</v>
      </c>
      <c r="H16" s="36">
        <v>10</v>
      </c>
      <c r="I16" s="37">
        <v>7.0000000000000007E-2</v>
      </c>
      <c r="J16" s="38">
        <v>8563.5936473025322</v>
      </c>
      <c r="K16" s="37">
        <v>0</v>
      </c>
      <c r="L16" s="37">
        <v>5.2140000000000006E-2</v>
      </c>
      <c r="M16" s="103">
        <v>103.411</v>
      </c>
      <c r="N16" s="40">
        <v>2.0712328767123287</v>
      </c>
      <c r="O16" s="40">
        <v>1.8812667415878344</v>
      </c>
      <c r="P16" s="104"/>
      <c r="Q16" s="1"/>
      <c r="R16" s="1"/>
      <c r="S16" s="1"/>
      <c r="T16" s="1"/>
      <c r="U16" s="1"/>
      <c r="V16" s="104"/>
    </row>
    <row r="17" spans="2:23" ht="42" customHeight="1" thickTop="1" thickBot="1" x14ac:dyDescent="0.25">
      <c r="B17" s="160"/>
      <c r="C17" s="160"/>
      <c r="D17" s="162"/>
      <c r="E17" s="166"/>
      <c r="F17" s="27">
        <v>45497</v>
      </c>
      <c r="G17" s="28" t="s">
        <v>3</v>
      </c>
      <c r="H17" s="29">
        <v>16</v>
      </c>
      <c r="I17" s="30">
        <v>0.1</v>
      </c>
      <c r="J17" s="101">
        <v>6592.8998887510706</v>
      </c>
      <c r="K17" s="30">
        <v>0</v>
      </c>
      <c r="L17" s="30">
        <v>6.2519999999999992E-2</v>
      </c>
      <c r="M17" s="102">
        <v>113.68</v>
      </c>
      <c r="N17" s="33">
        <v>4.2958904109589042</v>
      </c>
      <c r="O17" s="33">
        <v>3.5233054347470505</v>
      </c>
      <c r="P17" s="104"/>
      <c r="Q17" s="1"/>
      <c r="R17" s="1"/>
      <c r="S17" s="1"/>
      <c r="T17" s="1"/>
      <c r="U17" s="1"/>
      <c r="V17" s="119"/>
    </row>
    <row r="18" spans="2:23" ht="42" customHeight="1" thickTop="1" thickBot="1" x14ac:dyDescent="0.25">
      <c r="B18" s="160"/>
      <c r="C18" s="160"/>
      <c r="D18" s="162"/>
      <c r="E18" s="166"/>
      <c r="F18" s="34">
        <v>45987</v>
      </c>
      <c r="G18" s="35" t="s">
        <v>3</v>
      </c>
      <c r="H18" s="36">
        <v>8</v>
      </c>
      <c r="I18" s="37">
        <v>6.25E-2</v>
      </c>
      <c r="J18" s="38">
        <v>5102.8303006278529</v>
      </c>
      <c r="K18" s="37">
        <v>0</v>
      </c>
      <c r="L18" s="37">
        <v>6.9089999999999999E-2</v>
      </c>
      <c r="M18" s="103">
        <v>96.960999999999999</v>
      </c>
      <c r="N18" s="40">
        <v>5.6383561643835618</v>
      </c>
      <c r="O18" s="40">
        <v>4.8017751894303329</v>
      </c>
      <c r="P18" s="10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101">
        <v>7360.0741403782458</v>
      </c>
      <c r="K19" s="30">
        <v>0</v>
      </c>
      <c r="L19" s="30">
        <v>7.0499999999999993E-2</v>
      </c>
      <c r="M19" s="102">
        <v>102.19</v>
      </c>
      <c r="N19" s="33">
        <v>6.3863013698630136</v>
      </c>
      <c r="O19" s="33">
        <v>5.0920139712098038</v>
      </c>
      <c r="P19" s="10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1342.0359321253659</v>
      </c>
      <c r="K20" s="37">
        <v>0</v>
      </c>
      <c r="L20" s="37">
        <v>7.3539999999999994E-2</v>
      </c>
      <c r="M20" s="103">
        <v>90.885000000000005</v>
      </c>
      <c r="N20" s="40">
        <v>7.5753424657534243</v>
      </c>
      <c r="O20" s="40">
        <v>6.1221810663585847</v>
      </c>
      <c r="P20" s="104"/>
      <c r="Q20" s="167" t="s">
        <v>73</v>
      </c>
      <c r="R20" s="168"/>
      <c r="S20" s="47"/>
      <c r="T20" s="48">
        <v>3488.6128153651393</v>
      </c>
      <c r="U20" s="49">
        <v>5.3410234566422549E-2</v>
      </c>
      <c r="V20" s="104"/>
      <c r="W20" s="46"/>
    </row>
    <row r="21" spans="2:23" ht="42" customHeight="1" thickTop="1" thickBot="1" x14ac:dyDescent="0.25">
      <c r="B21" s="160"/>
      <c r="C21" s="160"/>
      <c r="D21" s="162"/>
      <c r="E21" s="166"/>
      <c r="F21" s="27">
        <v>46871</v>
      </c>
      <c r="G21" s="28" t="s">
        <v>3</v>
      </c>
      <c r="H21" s="29">
        <v>16</v>
      </c>
      <c r="I21" s="30">
        <v>0.06</v>
      </c>
      <c r="J21" s="101">
        <v>7948.7189238264518</v>
      </c>
      <c r="K21" s="30">
        <v>0</v>
      </c>
      <c r="L21" s="30">
        <v>7.3429999999999995E-2</v>
      </c>
      <c r="M21" s="102">
        <v>92.034999999999997</v>
      </c>
      <c r="N21" s="33">
        <v>8.0602739726027401</v>
      </c>
      <c r="O21" s="33">
        <v>6.1676957805602415</v>
      </c>
      <c r="P21" s="104"/>
      <c r="Q21" s="169" t="s">
        <v>72</v>
      </c>
      <c r="R21" s="170"/>
      <c r="S21" s="50"/>
      <c r="T21" s="51">
        <v>51084.374921678187</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4552.9931844046905</v>
      </c>
      <c r="K22" s="37">
        <v>0</v>
      </c>
      <c r="L22" s="37">
        <v>7.8129999999999991E-2</v>
      </c>
      <c r="M22" s="103">
        <v>99.488</v>
      </c>
      <c r="N22" s="40">
        <v>10.452054794520548</v>
      </c>
      <c r="O22" s="40">
        <v>7.2223316623911451</v>
      </c>
      <c r="P22" s="104"/>
      <c r="Q22" s="53" t="s">
        <v>34</v>
      </c>
      <c r="R22" s="47"/>
      <c r="S22" s="47"/>
      <c r="T22" s="48">
        <v>28063.915007330928</v>
      </c>
      <c r="U22" s="49">
        <v>0.33463513140419038</v>
      </c>
      <c r="V22" s="104"/>
    </row>
    <row r="23" spans="2:23" ht="42" customHeight="1" thickTop="1" thickBot="1" x14ac:dyDescent="0.25">
      <c r="B23" s="160"/>
      <c r="C23" s="160"/>
      <c r="D23" s="162"/>
      <c r="E23" s="166"/>
      <c r="F23" s="27">
        <v>48395</v>
      </c>
      <c r="G23" s="28" t="s">
        <v>3</v>
      </c>
      <c r="H23" s="29">
        <v>16</v>
      </c>
      <c r="I23" s="30">
        <v>7.0000000000000007E-2</v>
      </c>
      <c r="J23" s="101">
        <v>4814.0813779522523</v>
      </c>
      <c r="K23" s="30">
        <v>0</v>
      </c>
      <c r="L23" s="30">
        <v>7.9969999999999999E-2</v>
      </c>
      <c r="M23" s="102">
        <v>92.352999999999994</v>
      </c>
      <c r="N23" s="33">
        <v>12.235616438356164</v>
      </c>
      <c r="O23" s="33">
        <v>7.9840697986181715</v>
      </c>
      <c r="P23" s="104"/>
      <c r="Q23" s="54" t="s">
        <v>5</v>
      </c>
      <c r="R23" s="54"/>
      <c r="S23" s="54"/>
      <c r="T23" s="55">
        <v>82636.902744374253</v>
      </c>
      <c r="U23" s="56">
        <v>1</v>
      </c>
      <c r="V23" s="104"/>
      <c r="W23" s="57"/>
    </row>
    <row r="24" spans="2:23" ht="42" customHeight="1" thickTop="1" thickBot="1" x14ac:dyDescent="0.25">
      <c r="B24" s="160"/>
      <c r="C24" s="160"/>
      <c r="D24" s="58"/>
      <c r="E24" s="58"/>
      <c r="F24" s="34">
        <v>49235</v>
      </c>
      <c r="G24" s="35" t="s">
        <v>3</v>
      </c>
      <c r="H24" s="36">
        <v>16</v>
      </c>
      <c r="I24" s="37">
        <v>7.2499999999999995E-2</v>
      </c>
      <c r="J24" s="38">
        <v>3066.4402388655167</v>
      </c>
      <c r="K24" s="37">
        <v>0</v>
      </c>
      <c r="L24" s="37">
        <v>8.022E-2</v>
      </c>
      <c r="M24" s="103">
        <v>93.445999999999998</v>
      </c>
      <c r="N24" s="40">
        <v>14.536986301369863</v>
      </c>
      <c r="O24" s="40">
        <v>8.9464623580735232</v>
      </c>
      <c r="P24" s="104"/>
      <c r="Q24" s="59"/>
      <c r="R24" s="59"/>
      <c r="S24" s="59"/>
      <c r="T24" s="60"/>
      <c r="U24" s="61"/>
      <c r="V24" s="104"/>
      <c r="W24" s="57"/>
    </row>
    <row r="25" spans="2:23" ht="42" customHeight="1" thickTop="1" thickBot="1" x14ac:dyDescent="0.25">
      <c r="B25" s="160"/>
      <c r="C25" s="160"/>
      <c r="D25" s="171" t="s">
        <v>58</v>
      </c>
      <c r="E25" s="171"/>
      <c r="F25" s="171"/>
      <c r="G25" s="171"/>
      <c r="H25" s="171"/>
      <c r="I25" s="171"/>
      <c r="J25" s="42">
        <v>51084.374921678187</v>
      </c>
      <c r="K25" s="43"/>
      <c r="L25" s="44"/>
      <c r="M25" s="44"/>
      <c r="N25" s="45"/>
      <c r="O25" s="45"/>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4089.3928608886868</v>
      </c>
      <c r="K26" s="37">
        <v>1.0777656686895138E-3</v>
      </c>
      <c r="L26" s="37">
        <v>1.8710000000000001E-2</v>
      </c>
      <c r="M26" s="40">
        <v>101.471</v>
      </c>
      <c r="N26" s="40">
        <v>0.92054794520547945</v>
      </c>
      <c r="O26" s="40">
        <v>0.92054794520547933</v>
      </c>
      <c r="P26" s="82"/>
      <c r="Q26" s="159" t="s">
        <v>71</v>
      </c>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101">
        <v>7306.6193573313403</v>
      </c>
      <c r="K27" s="30">
        <v>1.0777656686893791E-3</v>
      </c>
      <c r="L27" s="30">
        <v>2.751E-2</v>
      </c>
      <c r="M27" s="33">
        <v>105.456</v>
      </c>
      <c r="N27" s="33">
        <v>2.8794520547945206</v>
      </c>
      <c r="O27" s="33">
        <v>2.7466545637837507</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2752.6911784164295</v>
      </c>
      <c r="K28" s="37">
        <v>1.0777656686895608E-3</v>
      </c>
      <c r="L28" s="37">
        <v>2.5399999999999999E-2</v>
      </c>
      <c r="M28" s="40">
        <v>104.52</v>
      </c>
      <c r="N28" s="40">
        <v>5.0821917808219181</v>
      </c>
      <c r="O28" s="40">
        <v>4.6061643958906267</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101">
        <v>4545.4743707578991</v>
      </c>
      <c r="K29" s="30">
        <v>1.0777656686892364E-3</v>
      </c>
      <c r="L29" s="30">
        <v>3.1349999999999996E-2</v>
      </c>
      <c r="M29" s="33">
        <v>101.01</v>
      </c>
      <c r="N29" s="33">
        <v>6.9424657534246572</v>
      </c>
      <c r="O29" s="33">
        <v>6.307285027676742</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61.206728489597587</v>
      </c>
      <c r="K30" s="37">
        <v>1.0777656686896226E-3</v>
      </c>
      <c r="L30" s="37">
        <v>2.9289999999999997E-2</v>
      </c>
      <c r="M30" s="40">
        <v>94.679000000000002</v>
      </c>
      <c r="N30" s="40">
        <v>9.0328767123287665</v>
      </c>
      <c r="O30" s="40">
        <v>8.0556964083950255</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101">
        <v>2874.9406710260473</v>
      </c>
      <c r="K31" s="30">
        <v>1.077765668689666E-3</v>
      </c>
      <c r="L31" s="30">
        <v>3.1269999999999999E-2</v>
      </c>
      <c r="M31" s="33">
        <v>98.662000000000006</v>
      </c>
      <c r="N31" s="33">
        <v>12.96986301369863</v>
      </c>
      <c r="O31" s="33">
        <v>10.899116689041918</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3975.7263667598686</v>
      </c>
      <c r="K32" s="37">
        <v>1.0777656686896647E-3</v>
      </c>
      <c r="L32" s="37">
        <v>3.2390000000000002E-2</v>
      </c>
      <c r="M32" s="40">
        <v>117.71599999999999</v>
      </c>
      <c r="N32" s="40">
        <v>14.997260273972604</v>
      </c>
      <c r="O32" s="40">
        <v>11.39438798341622</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101">
        <v>1639.98543424485</v>
      </c>
      <c r="K33" s="30">
        <v>1.0777656686897462E-3</v>
      </c>
      <c r="L33" s="30">
        <v>3.1600000000000003E-2</v>
      </c>
      <c r="M33" s="33">
        <v>107.626</v>
      </c>
      <c r="N33" s="33">
        <v>16.895890410958906</v>
      </c>
      <c r="O33" s="33">
        <v>12.924056708262436</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817.87803941621155</v>
      </c>
      <c r="K34" s="37">
        <v>1.0777656686893717E-3</v>
      </c>
      <c r="L34" s="37">
        <v>2.8820000000000002E-2</v>
      </c>
      <c r="M34" s="40">
        <v>116.96299999999999</v>
      </c>
      <c r="N34" s="40">
        <v>29.208219178082192</v>
      </c>
      <c r="O34" s="40">
        <v>18.619831570192947</v>
      </c>
      <c r="P34" s="104"/>
      <c r="Q34" s="104"/>
      <c r="R34" s="104"/>
      <c r="S34" s="104"/>
      <c r="T34" s="104"/>
      <c r="U34" s="104"/>
      <c r="V34" s="104"/>
    </row>
    <row r="35" spans="2:22" ht="42" customHeight="1" thickTop="1" x14ac:dyDescent="0.2">
      <c r="B35" s="160"/>
      <c r="C35" s="160"/>
      <c r="D35" s="176" t="s">
        <v>70</v>
      </c>
      <c r="E35" s="176"/>
      <c r="F35" s="176"/>
      <c r="G35" s="176"/>
      <c r="H35" s="176"/>
      <c r="I35" s="176"/>
      <c r="J35" s="42">
        <v>28063.915007330928</v>
      </c>
      <c r="K35" s="62"/>
      <c r="L35" s="62"/>
      <c r="M35" s="63"/>
      <c r="N35" s="64"/>
      <c r="O35" s="64"/>
      <c r="P35" s="104"/>
      <c r="Q35" s="104"/>
      <c r="R35" s="104"/>
      <c r="S35" s="104"/>
      <c r="T35" s="104"/>
      <c r="U35" s="104"/>
      <c r="V35" s="104"/>
    </row>
    <row r="36" spans="2:22" ht="42" customHeight="1" x14ac:dyDescent="0.2">
      <c r="B36" s="160"/>
      <c r="C36" s="160"/>
      <c r="D36" s="177" t="s">
        <v>69</v>
      </c>
      <c r="E36" s="177"/>
      <c r="F36" s="177"/>
      <c r="G36" s="177"/>
      <c r="H36" s="177"/>
      <c r="I36" s="177"/>
      <c r="J36" s="42">
        <v>79148.289929009115</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v>82636.902744374253</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8"/>
      <c r="C39" s="178"/>
      <c r="D39" s="179" t="s">
        <v>2</v>
      </c>
      <c r="E39" s="180"/>
      <c r="F39" s="181" t="s">
        <v>59</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57</v>
      </c>
      <c r="C62" s="184"/>
      <c r="D62" s="184"/>
      <c r="E62" s="101">
        <v>5011.9371379614586</v>
      </c>
      <c r="F62" s="101">
        <v>217.38296484789586</v>
      </c>
      <c r="G62" s="101">
        <v>8563.5936473025322</v>
      </c>
      <c r="H62" s="101"/>
      <c r="I62" s="101">
        <v>6592.8998887510706</v>
      </c>
      <c r="J62" s="101">
        <v>5102.8303006278529</v>
      </c>
      <c r="K62" s="101">
        <v>7360.0741403782458</v>
      </c>
      <c r="L62" s="101">
        <v>1342.0359321253659</v>
      </c>
      <c r="M62" s="101">
        <v>7948.7189238264518</v>
      </c>
      <c r="N62" s="101"/>
      <c r="O62" s="101">
        <v>4552.9931844046905</v>
      </c>
      <c r="P62" s="101">
        <v>4814.0813779522523</v>
      </c>
      <c r="Q62" s="101"/>
      <c r="R62" s="101">
        <v>3066.4402388655167</v>
      </c>
      <c r="S62" s="101"/>
      <c r="T62" s="101"/>
      <c r="U62" s="101"/>
      <c r="V62" s="73">
        <v>54572.987737043324</v>
      </c>
      <c r="W62" s="3"/>
      <c r="X62" s="3"/>
    </row>
    <row r="63" spans="2:24" s="72" customFormat="1" ht="57" customHeight="1" thickTop="1" thickBot="1" x14ac:dyDescent="0.25">
      <c r="B63" s="185" t="s">
        <v>34</v>
      </c>
      <c r="C63" s="185"/>
      <c r="D63" s="185"/>
      <c r="E63" s="38"/>
      <c r="F63" s="38">
        <v>4089.3928608886868</v>
      </c>
      <c r="G63" s="38"/>
      <c r="H63" s="38">
        <v>7306.6193573313403</v>
      </c>
      <c r="I63" s="38"/>
      <c r="J63" s="38">
        <v>2752.6911784164295</v>
      </c>
      <c r="K63" s="38"/>
      <c r="L63" s="38">
        <v>4545.4743707578991</v>
      </c>
      <c r="M63" s="38"/>
      <c r="N63" s="38">
        <v>61.206728489597587</v>
      </c>
      <c r="O63" s="38"/>
      <c r="P63" s="38"/>
      <c r="Q63" s="38">
        <v>2874.9406710260473</v>
      </c>
      <c r="R63" s="38"/>
      <c r="S63" s="38">
        <v>3975.7263667598686</v>
      </c>
      <c r="T63" s="38">
        <v>1639.98543424485</v>
      </c>
      <c r="U63" s="38">
        <v>817.87803941621155</v>
      </c>
      <c r="V63" s="74">
        <v>28063.915007330928</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85" t="s">
        <v>6</v>
      </c>
      <c r="C65" s="185"/>
      <c r="D65" s="185"/>
      <c r="E65" s="80">
        <v>5011.9371379614586</v>
      </c>
      <c r="F65" s="80">
        <v>4306.7758257365822</v>
      </c>
      <c r="G65" s="80">
        <v>8563.5936473025322</v>
      </c>
      <c r="H65" s="80">
        <v>7306.6193573313403</v>
      </c>
      <c r="I65" s="80">
        <v>6592.8998887510706</v>
      </c>
      <c r="J65" s="80">
        <v>7855.5214790442824</v>
      </c>
      <c r="K65" s="80">
        <v>7360.0741403782458</v>
      </c>
      <c r="L65" s="80">
        <v>5887.5103028832655</v>
      </c>
      <c r="M65" s="80">
        <v>7948.7189238264518</v>
      </c>
      <c r="N65" s="80">
        <v>61.206728489597587</v>
      </c>
      <c r="O65" s="80">
        <v>4552.9931844046905</v>
      </c>
      <c r="P65" s="80">
        <v>4814.0813779522523</v>
      </c>
      <c r="Q65" s="80">
        <v>2874.9406710260473</v>
      </c>
      <c r="R65" s="80">
        <v>3066.4402388655167</v>
      </c>
      <c r="S65" s="80">
        <v>3975.7263667598686</v>
      </c>
      <c r="T65" s="80">
        <v>1639.98543424485</v>
      </c>
      <c r="U65" s="80">
        <v>817.87803941621155</v>
      </c>
      <c r="V65" s="80">
        <v>82636.902744374253</v>
      </c>
      <c r="W65" s="46"/>
      <c r="X65" s="3"/>
    </row>
    <row r="66" spans="1:24" s="72" customFormat="1" ht="58.5" customHeight="1" thickTop="1" x14ac:dyDescent="0.2">
      <c r="B66" s="184" t="s">
        <v>55</v>
      </c>
      <c r="C66" s="184"/>
      <c r="D66" s="184"/>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86" t="s">
        <v>7</v>
      </c>
      <c r="C72" s="187"/>
      <c r="D72" s="187"/>
      <c r="E72" s="187"/>
      <c r="F72" s="187"/>
      <c r="G72" s="187"/>
      <c r="H72" s="187"/>
      <c r="I72" s="187"/>
      <c r="J72" s="187"/>
      <c r="K72" s="187"/>
      <c r="L72" s="187"/>
      <c r="M72" s="187"/>
      <c r="N72" s="187"/>
      <c r="O72" s="187"/>
      <c r="P72" s="187"/>
      <c r="Q72" s="187"/>
      <c r="R72" s="187"/>
      <c r="S72" s="187"/>
      <c r="T72" s="187"/>
      <c r="U72" s="188"/>
      <c r="V72" s="104"/>
    </row>
    <row r="73" spans="1:24" ht="18.75" customHeight="1" x14ac:dyDescent="0.2">
      <c r="A73" s="104"/>
      <c r="B73" s="189"/>
      <c r="C73" s="190"/>
      <c r="D73" s="190"/>
      <c r="E73" s="190"/>
      <c r="F73" s="190"/>
      <c r="G73" s="190"/>
      <c r="H73" s="190"/>
      <c r="I73" s="190"/>
      <c r="J73" s="190"/>
      <c r="K73" s="190"/>
      <c r="L73" s="190"/>
      <c r="M73" s="190"/>
      <c r="N73" s="190"/>
      <c r="O73" s="190"/>
      <c r="P73" s="190"/>
      <c r="Q73" s="190"/>
      <c r="R73" s="190"/>
      <c r="S73" s="190"/>
      <c r="T73" s="190"/>
      <c r="U73" s="191"/>
      <c r="V73" s="104"/>
    </row>
    <row r="74" spans="1:24" ht="18.75" customHeight="1" x14ac:dyDescent="0.2">
      <c r="A74" s="104"/>
      <c r="B74" s="189"/>
      <c r="C74" s="190"/>
      <c r="D74" s="190"/>
      <c r="E74" s="190"/>
      <c r="F74" s="190"/>
      <c r="G74" s="190"/>
      <c r="H74" s="190"/>
      <c r="I74" s="190"/>
      <c r="J74" s="190"/>
      <c r="K74" s="190"/>
      <c r="L74" s="190"/>
      <c r="M74" s="190"/>
      <c r="N74" s="190"/>
      <c r="O74" s="190"/>
      <c r="P74" s="190"/>
      <c r="Q74" s="190"/>
      <c r="R74" s="190"/>
      <c r="S74" s="190"/>
      <c r="T74" s="190"/>
      <c r="U74" s="191"/>
      <c r="V74" s="104"/>
    </row>
    <row r="75" spans="1:24" ht="18.75" customHeight="1" x14ac:dyDescent="0.2">
      <c r="A75" s="104"/>
      <c r="B75" s="189"/>
      <c r="C75" s="190"/>
      <c r="D75" s="190"/>
      <c r="E75" s="190"/>
      <c r="F75" s="190"/>
      <c r="G75" s="190"/>
      <c r="H75" s="190"/>
      <c r="I75" s="190"/>
      <c r="J75" s="190"/>
      <c r="K75" s="190"/>
      <c r="L75" s="190"/>
      <c r="M75" s="190"/>
      <c r="N75" s="190"/>
      <c r="O75" s="190"/>
      <c r="P75" s="190"/>
      <c r="Q75" s="190"/>
      <c r="R75" s="190"/>
      <c r="S75" s="190"/>
      <c r="T75" s="190"/>
      <c r="U75" s="191"/>
      <c r="V75" s="104"/>
    </row>
    <row r="76" spans="1:24" ht="49.5" customHeight="1" x14ac:dyDescent="0.2">
      <c r="A76" s="104"/>
      <c r="B76" s="192"/>
      <c r="C76" s="193"/>
      <c r="D76" s="193"/>
      <c r="E76" s="193"/>
      <c r="F76" s="193"/>
      <c r="G76" s="193"/>
      <c r="H76" s="193"/>
      <c r="I76" s="193"/>
      <c r="J76" s="193"/>
      <c r="K76" s="193"/>
      <c r="L76" s="193"/>
      <c r="M76" s="193"/>
      <c r="N76" s="193"/>
      <c r="O76" s="193"/>
      <c r="P76" s="193"/>
      <c r="Q76" s="193"/>
      <c r="R76" s="193"/>
      <c r="S76" s="193"/>
      <c r="T76" s="193"/>
      <c r="U76" s="194"/>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2020-04-14T20:28:30Z</dcterms:modified>
</cp:coreProperties>
</file>